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568DD9A5-8035-4A55-BB2E-119C2952D8B2}" xr6:coauthVersionLast="47" xr6:coauthVersionMax="47" xr10:uidLastSave="{00000000-0000-0000-0000-000000000000}"/>
  <bookViews>
    <workbookView xWindow="4380" yWindow="2115" windowWidth="21600" windowHeight="11475" xr2:uid="{00000000-000D-0000-FFFF-FFFF00000000}"/>
  </bookViews>
  <sheets>
    <sheet name="How-To" sheetId="1" r:id="rId1"/>
    <sheet name="Incident Summary" sheetId="2" r:id="rId2"/>
    <sheet name="Timeline" sheetId="3" r:id="rId3"/>
    <sheet name="Contributing Factors" sheetId="4" r:id="rId4"/>
    <sheet name="Action Items" sheetId="5" r:id="rId5"/>
  </sheets>
  <definedNames>
    <definedName name="Detected_At">'Incident Summary'!$B$22</definedName>
    <definedName name="Factor_IDs">Factors[ID]</definedName>
    <definedName name="Impact_Start">'Incident Summary'!$B$21</definedName>
    <definedName name="Mitigated_At">'Incident Summary'!$B$24</definedName>
    <definedName name="_xlnm.Print_Area" localSheetId="4">'Action Items'!$A$1:$L$34</definedName>
    <definedName name="_xlnm.Print_Area" localSheetId="3">'Contributing Factors'!$A$1:$I$24</definedName>
    <definedName name="_xlnm.Print_Area" localSheetId="0">'How-To'!$A$1:$D$30</definedName>
    <definedName name="_xlnm.Print_Area" localSheetId="1">'Incident Summary'!$A$1:$C$42</definedName>
    <definedName name="_xlnm.Print_Area" localSheetId="2">Timeline!$A$1:$F$29</definedName>
    <definedName name="_xlnm.Print_Titles" localSheetId="4">'Action Items'!$4:$4</definedName>
    <definedName name="_xlnm.Print_Titles" localSheetId="3">'Contributing Factors'!$4:$4</definedName>
    <definedName name="_xlnm.Print_Titles" localSheetId="2">Timeline!$4:$4</definedName>
    <definedName name="Resolved_At">'Incident Summary'!$B$25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16" i="1"/>
  <c r="D17" i="1"/>
  <c r="D18" i="1" a="1"/>
  <c r="D20" i="1"/>
  <c r="C15" i="1"/>
  <c r="C16" i="1"/>
  <c r="C17" i="1"/>
  <c r="C18" i="1" a="1"/>
  <c r="C20" i="1"/>
  <c r="D9" i="1"/>
  <c r="D10" i="1"/>
  <c r="D11" i="1"/>
  <c r="D12" i="1"/>
  <c r="L18" i="5"/>
  <c r="L14" i="5"/>
  <c r="L15" i="5"/>
  <c r="L16" i="5"/>
  <c r="L17" i="5"/>
  <c r="L11" i="5"/>
  <c r="L9" i="5"/>
  <c r="L5" i="5"/>
  <c r="L6" i="5"/>
  <c r="L7" i="5"/>
  <c r="L8"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17" i="4"/>
  <c r="I18" i="4"/>
  <c r="I14" i="4"/>
  <c r="I5" i="4"/>
  <c r="I6" i="4"/>
  <c r="I7" i="4"/>
  <c r="I8" i="4"/>
  <c r="I9" i="4"/>
  <c r="I10" i="4"/>
  <c r="I11" i="4"/>
  <c r="I12" i="4"/>
  <c r="I13" i="4"/>
  <c r="F5" i="4"/>
  <c r="F6" i="4"/>
  <c r="F7" i="4"/>
  <c r="F8" i="4"/>
  <c r="F9" i="4"/>
  <c r="F10" i="4"/>
  <c r="F11" i="4"/>
  <c r="F12" i="4"/>
  <c r="F13" i="4"/>
  <c r="F14" i="4"/>
  <c r="F15" i="4"/>
  <c r="F16" i="4"/>
  <c r="F17" i="4"/>
  <c r="F18" i="4"/>
  <c r="F19" i="4"/>
  <c r="F20" i="4"/>
  <c r="F21" i="4"/>
  <c r="F22" i="4"/>
  <c r="F23" i="4"/>
  <c r="F24" i="4"/>
  <c r="C5" i="3"/>
  <c r="C6" i="3"/>
  <c r="C7" i="3"/>
  <c r="C8" i="3"/>
  <c r="C9" i="3"/>
  <c r="C10" i="3"/>
  <c r="C11" i="3"/>
  <c r="C12" i="3"/>
  <c r="C13" i="3"/>
  <c r="C14" i="3"/>
  <c r="C15" i="3"/>
  <c r="C16" i="3"/>
  <c r="C17" i="3"/>
  <c r="C18" i="3"/>
  <c r="C19" i="3"/>
  <c r="C20" i="3"/>
  <c r="C21" i="3"/>
  <c r="C22" i="3"/>
  <c r="C23" i="3"/>
  <c r="C24" i="3"/>
  <c r="C25" i="3"/>
  <c r="C26" i="3"/>
  <c r="C27" i="3"/>
  <c r="C28" i="3"/>
  <c r="C29" i="3"/>
  <c r="B5" i="3"/>
  <c r="B6" i="3"/>
  <c r="B7" i="3"/>
  <c r="B8" i="3"/>
  <c r="B9" i="3"/>
  <c r="B10" i="3"/>
  <c r="B11" i="3"/>
  <c r="B12" i="3"/>
  <c r="B13" i="3"/>
  <c r="B14" i="3"/>
  <c r="B15" i="3"/>
  <c r="B16" i="3"/>
  <c r="B17" i="3"/>
  <c r="B18" i="3"/>
  <c r="B19" i="3"/>
  <c r="B20" i="3"/>
  <c r="B21" i="3"/>
  <c r="B22" i="3"/>
  <c r="B23" i="3"/>
  <c r="B24" i="3"/>
  <c r="B25" i="3"/>
  <c r="B26" i="3"/>
  <c r="B27" i="3"/>
  <c r="B28" i="3"/>
  <c r="B29" i="3"/>
  <c r="B36" i="2"/>
  <c r="B28" i="2"/>
  <c r="B29" i="2"/>
  <c r="C29" i="2" s="1"/>
  <c r="B30" i="2"/>
  <c r="C30" i="2"/>
  <c r="B31" i="2"/>
  <c r="C31" i="2"/>
  <c r="C22" i="2"/>
  <c r="C23" i="2"/>
  <c r="C24" i="2"/>
  <c r="C25" i="2"/>
  <c r="A8" i="2"/>
  <c r="A7" i="2"/>
  <c r="B7" i="2"/>
  <c r="L10" i="5" l="1"/>
  <c r="B37" i="2"/>
  <c r="C8" i="2"/>
  <c r="B8" i="2"/>
  <c r="C28" i="2"/>
  <c r="C19" i="1" l="1"/>
  <c r="D19" i="1"/>
  <c r="C7" i="2"/>
  <c r="A4" i="2"/>
  <c r="C37"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<sst xmlns="http://schemas.openxmlformats.org/spreadsheetml/2006/main" count="224" uniqueCount="194">
  <si>
    <t>A template for a blameless postmortem: a summary with timestamps and calculated response times, a timeline, contributing factors, and tracked action items.</t>
  </si>
  <si>
    <t>Educational template. It supports a software or IT team's review and planning. It is not security, legal, compliance, or engineering advice and does not replace your organization's policies and controls. Avoid entering customer data, credentials, or other sensitive information.</t>
  </si>
  <si>
    <t>Notes</t>
  </si>
  <si>
    <t>Blameless means asking what made the action reasonable at the time and what would make the failure harder next time, not who to blame.</t>
  </si>
  <si>
    <t>Use role names where you can. Do not include customer data, credentials, or other sensitive information.</t>
  </si>
  <si>
    <t>The example (a 90-minute outage) is a placeholder showing the formulas. Overwrite it.</t>
  </si>
  <si>
    <t>INCIDENT SUMMARY</t>
  </si>
  <si>
    <t>Entry</t>
  </si>
  <si>
    <t>Incident title</t>
  </si>
  <si>
    <t>Checkout API unavailable</t>
  </si>
  <si>
    <t>Short, factual</t>
  </si>
  <si>
    <t>Incident ID</t>
  </si>
  <si>
    <t>INC-1042</t>
  </si>
  <si>
    <t>Severity</t>
  </si>
  <si>
    <t>Sev 2</t>
  </si>
  <si>
    <t>Choose from the list</t>
  </si>
  <si>
    <t>Service</t>
  </si>
  <si>
    <t>Checkout</t>
  </si>
  <si>
    <t>Incident commander (role)</t>
  </si>
  <si>
    <t>On-call engineer</t>
  </si>
  <si>
    <t>Postmortem author (role)</t>
  </si>
  <si>
    <t>Service owner</t>
  </si>
  <si>
    <t>Customer impact</t>
  </si>
  <si>
    <t>Some customers could not complete checkout for 90 minutes.</t>
  </si>
  <si>
    <t>Who, how many, what they experienced</t>
  </si>
  <si>
    <t>How it was detected</t>
  </si>
  <si>
    <t>Customer reports, then alert on CPU</t>
  </si>
  <si>
    <t>Monitoring, customers, or another team</t>
  </si>
  <si>
    <t>Timestamps</t>
  </si>
  <si>
    <t>Impact started</t>
  </si>
  <si>
    <t>Detected</t>
  </si>
  <si>
    <t>Acknowledged</t>
  </si>
  <si>
    <t>Mitigated (impact stopped)</t>
  </si>
  <si>
    <t>Resolved (normal service)</t>
  </si>
  <si>
    <t>Time to detect</t>
  </si>
  <si>
    <t>Time to acknowledge</t>
  </si>
  <si>
    <t>Time to mitigate (from detection)</t>
  </si>
  <si>
    <t>Total duration (start to resolved)</t>
  </si>
  <si>
    <t>Error budget</t>
  </si>
  <si>
    <t>SLO (%)</t>
  </si>
  <si>
    <t>Period (days)</t>
  </si>
  <si>
    <t>Error budget (minutes)</t>
  </si>
  <si>
    <t>Budget consumed by this incident</t>
  </si>
  <si>
    <t>TIMELINE</t>
  </si>
  <si>
    <t>Time</t>
  </si>
  <si>
    <t>Event</t>
  </si>
  <si>
    <t>Source</t>
  </si>
  <si>
    <t>Deployment of release 4.18 to all regions began (no canary stage)</t>
  </si>
  <si>
    <t>Deploy log</t>
  </si>
  <si>
    <t>Error rate on checkout began rising</t>
  </si>
  <si>
    <t>Metrics</t>
  </si>
  <si>
    <t>No alert configured on error rate</t>
  </si>
  <si>
    <t>Support reported customer complaints; CPU alert fired</t>
  </si>
  <si>
    <t>Support chat, alert</t>
  </si>
  <si>
    <t>Detection 22 minutes after impact</t>
  </si>
  <si>
    <t>On-call engineer acknowledged</t>
  </si>
  <si>
    <t>Pager</t>
  </si>
  <si>
    <t>Rollback decision made after review of the release</t>
  </si>
  <si>
    <t>Chat</t>
  </si>
  <si>
    <t>Runbook step for rollback was out of date</t>
  </si>
  <si>
    <t>Rollback complete; error rate returning to normal</t>
  </si>
  <si>
    <t>Error rate normal for 20 minutes; incident resolved</t>
  </si>
  <si>
    <t>CONTRIBUTING FACTORS</t>
  </si>
  <si>
    <t>ID</t>
  </si>
  <si>
    <t>Contributing factor</t>
  </si>
  <si>
    <t>Category</t>
  </si>
  <si>
    <t>Evidence</t>
  </si>
  <si>
    <t>What would have prevented or detected it</t>
  </si>
  <si>
    <t>F1</t>
  </si>
  <si>
    <t>No alert on checkout error rate; detection relied on CPU and customers</t>
  </si>
  <si>
    <t>Monitoring</t>
  </si>
  <si>
    <t>Timeline: 22 minutes to detect</t>
  </si>
  <si>
    <t>Alert on request success rate against the SLO</t>
  </si>
  <si>
    <t>F2</t>
  </si>
  <si>
    <t>Release went to all regions at once</t>
  </si>
  <si>
    <t>Process</t>
  </si>
  <si>
    <t>Canary release with automatic rollback</t>
  </si>
  <si>
    <t>F3</t>
  </si>
  <si>
    <t>Rollback runbook was out of date</t>
  </si>
  <si>
    <t>Documentation</t>
  </si>
  <si>
    <t>Chat: 28 minutes to work out the rollback steps</t>
  </si>
  <si>
    <t>Runbook rehearsal and ownership</t>
  </si>
  <si>
    <t>F4</t>
  </si>
  <si>
    <t>Load test did not cover the new query path</t>
  </si>
  <si>
    <t>Testing</t>
  </si>
  <si>
    <t>Postmortem review of test suite</t>
  </si>
  <si>
    <t>Add the path to the pre-release performance test</t>
  </si>
  <si>
    <t>ACTION ITEMS</t>
  </si>
  <si>
    <t>Action</t>
  </si>
  <si>
    <t>Type</t>
  </si>
  <si>
    <t>Linked factor</t>
  </si>
  <si>
    <t>Owner (role)</t>
  </si>
  <si>
    <t>Due date</t>
  </si>
  <si>
    <t>Status</t>
  </si>
  <si>
    <t>Date completed</t>
  </si>
  <si>
    <t>Days overdue</t>
  </si>
  <si>
    <t>A1</t>
  </si>
  <si>
    <t>Add alert on checkout request success rate</t>
  </si>
  <si>
    <t>Detect</t>
  </si>
  <si>
    <t>Complete</t>
  </si>
  <si>
    <t>A2</t>
  </si>
  <si>
    <t>Introduce canary release stage for checkout</t>
  </si>
  <si>
    <t>Mitigate</t>
  </si>
  <si>
    <t>Platform team</t>
  </si>
  <si>
    <t>In progress</t>
  </si>
  <si>
    <t>A3</t>
  </si>
  <si>
    <t>Update and rehearse the rollback runbook</t>
  </si>
  <si>
    <t>Prevent</t>
  </si>
  <si>
    <t>On-call lead</t>
  </si>
  <si>
    <t>Open</t>
  </si>
  <si>
    <t>A4</t>
  </si>
  <si>
    <t>Add the new query path to the performance test</t>
  </si>
  <si>
    <t>QA lead</t>
  </si>
  <si>
    <t>Yellow cells are inputs; shaded cells calculate. Enter timestamps as date and time, for example 2026-09-15 14:02.</t>
  </si>
  <si>
    <t>SEVERITY</t>
  </si>
  <si>
    <t>TOTAL DURATION</t>
  </si>
  <si>
    <t>ERROR BUDGET USED</t>
  </si>
  <si>
    <t>Incident details</t>
  </si>
  <si>
    <t>Guidance</t>
  </si>
  <si>
    <t>Tracker reference</t>
  </si>
  <si>
    <t>Affected service or product</t>
  </si>
  <si>
    <t>Use a role, not a name</t>
  </si>
  <si>
    <t>Date and time</t>
  </si>
  <si>
    <t>Sequence check</t>
  </si>
  <si>
    <t>Earliest evidence of customer impact</t>
  </si>
  <si>
    <t>Response times</t>
  </si>
  <si>
    <t>Minutes</t>
  </si>
  <si>
    <t>Hours and minutes</t>
  </si>
  <si>
    <t>Value</t>
  </si>
  <si>
    <t>Reading</t>
  </si>
  <si>
    <t>Availability target for the service</t>
  </si>
  <si>
    <t>SLO measurement window</t>
  </si>
  <si>
    <t>Allowed downtime in the period</t>
  </si>
  <si>
    <t>Key takeaways</t>
  </si>
  <si>
    <t>Prompt</t>
  </si>
  <si>
    <t>What went well</t>
  </si>
  <si>
    <t>What limited the impact or sped recovery?</t>
  </si>
  <si>
    <t>What went poorly</t>
  </si>
  <si>
    <t>Detection depended on customer reports; the rollback runbook was out of date.</t>
  </si>
  <si>
    <t>What delayed detection, response, or recovery?</t>
  </si>
  <si>
    <t>Where we got lucky</t>
  </si>
  <si>
    <t>What could have made this worse?</t>
  </si>
  <si>
    <t>Rollback completed 15 minutes after the decision; support escalated customer reports quickly.</t>
  </si>
  <si>
    <t>T+ (min)</t>
  </si>
  <si>
    <t>Phase</t>
  </si>
  <si>
    <t>Events in order, from logs, alerts, and chat. Record what happened, not opinions. T+ and Phase calculate from the Incident Summary timestamps. Example rows are placeholders.</t>
  </si>
  <si>
    <t>Linked actions</t>
  </si>
  <si>
    <t>Several factors across categories. Name systems and conditions, never a person as the cause. Example rows are placeholders.</t>
  </si>
  <si>
    <t>Factors</t>
  </si>
  <si>
    <t>Tooling</t>
  </si>
  <si>
    <t>Design</t>
  </si>
  <si>
    <t>Communication</t>
  </si>
  <si>
    <t>Human factors</t>
  </si>
  <si>
    <t>Other</t>
  </si>
  <si>
    <t>Total</t>
  </si>
  <si>
    <t>Coverage</t>
  </si>
  <si>
    <t>Factors with no action</t>
  </si>
  <si>
    <t>Factors without a category</t>
  </si>
  <si>
    <t>Each action has a type, a role as owner, and a due date. Link every action to a contributing factor. Example rows are placeholders.</t>
  </si>
  <si>
    <t>Actions</t>
  </si>
  <si>
    <t>Cancelled</t>
  </si>
  <si>
    <t>Overdue</t>
  </si>
  <si>
    <t>Complete (excl. cancelled)</t>
  </si>
  <si>
    <t>Learn</t>
  </si>
  <si>
    <t>BLAMELESS POSTMORTEM</t>
  </si>
  <si>
    <t>Learn from an incident: what happened, why it was possible, and what will change.</t>
  </si>
  <si>
    <t>About this workbook</t>
  </si>
  <si>
    <t>Workflow</t>
  </si>
  <si>
    <t>What to do</t>
  </si>
  <si>
    <t>Progress</t>
  </si>
  <si>
    <t>1   Incident Summary</t>
  </si>
  <si>
    <t>Describe the incident, enter the five timestamps (impact start, detected, acknowledged, mitigated, resolved) and the SLO. Response times and error budget calculate for you. Close with the key takeaways.</t>
  </si>
  <si>
    <t>2   Timeline</t>
  </si>
  <si>
    <t>Build the sequence from logs, alerts, and chat. Record events, not opinions. T+ and Phase fill in from the summary timestamps.</t>
  </si>
  <si>
    <t>3   Contributing Factors</t>
  </si>
  <si>
    <t>List several factors across tooling, process, communication, design, and monitoring. Avoid a single root cause, and never one that names a person.</t>
  </si>
  <si>
    <t>4   Action Items</t>
  </si>
  <si>
    <t>Give each action a type (prevent, detect, mitigate, learn), a linked factor, an owner role, and a due date. Track it to completion.</t>
  </si>
  <si>
    <t>Quality checks</t>
  </si>
  <si>
    <t>Result</t>
  </si>
  <si>
    <t>Timestamps are in chronological order</t>
  </si>
  <si>
    <t>Every factor has at least one action</t>
  </si>
  <si>
    <t>Every action is linked to a factor</t>
  </si>
  <si>
    <t>Every action has an owner and a due date</t>
  </si>
  <si>
    <t>No action is overdue</t>
  </si>
  <si>
    <t>Incident stayed within the error budget</t>
  </si>
  <si>
    <t>Input</t>
  </si>
  <si>
    <t>Yellow cells are for you to fill in.</t>
  </si>
  <si>
    <t>Calculated</t>
  </si>
  <si>
    <t>Blue-grey cells contain formulas. Do not overwrite them.</t>
  </si>
  <si>
    <t>Needs attention</t>
  </si>
  <si>
    <t>Red or amber highlights mark overdue items, gaps, or out-of-order data.</t>
  </si>
  <si>
    <t>Blameless principles</t>
  </si>
  <si>
    <t>Color key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</si>
</sst>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hh:mm"/>
    <numFmt numFmtId="165" formatCode="yyyy\-mm\-dd"/>
    <numFmt numFmtId="166" formatCode="0.0##"/>
    <numFmt numFmtId="167" formatCode="#,##0.0"/>
    <numFmt numFmtId="168" formatCode="\+0;\-0;0"/>
    <numFmt numFmtId="169" formatCode="0;\-0;\–"/>
  </numFmts>
  <fonts count="27" x14ac:knownFonts="1">
    <font>
      <sz val="11"/>
      <color theme="1"/>
      <name val="Calibri"/>
      <family val="2"/>
      <scheme val="minor"/>
    </font>
    <font>
      <b/>
      <sz val="11"/>
      <color rgb="FFFFFFFF"/>
      <name val="Calibri"/>
    </font>
    <font>
      <sz val="11"/>
      <color rgb="FF1F2937"/>
      <name val="Calibri"/>
      <scheme val="minor"/>
    </font>
    <font>
      <u/>
      <sz val="11"/>
      <color theme="10"/>
      <name val="Calibri"/>
      <family val="2"/>
      <scheme val="minor"/>
    </font>
    <font>
      <b/>
      <sz val="22"/>
      <color rgb="FF153F8A"/>
      <name val="Calibri"/>
      <scheme val="minor"/>
    </font>
    <font>
      <i/>
      <sz val="10"/>
      <color rgb="FF5B6675"/>
      <name val="Calibri"/>
      <scheme val="minor"/>
    </font>
    <font>
      <b/>
      <sz val="11"/>
      <color rgb="FF1F2937"/>
      <name val="Calibri"/>
      <scheme val="minor"/>
    </font>
    <font>
      <b/>
      <sz val="11"/>
      <color rgb="FF153F8A"/>
      <name val="Calibri"/>
      <scheme val="minor"/>
    </font>
    <font>
      <b/>
      <sz val="12"/>
      <color rgb="FF153F8A"/>
      <name val="Calibri"/>
      <scheme val="minor"/>
    </font>
    <font>
      <b/>
      <sz val="9"/>
      <color rgb="FF5B6675"/>
      <name val="Calibri"/>
      <scheme val="minor"/>
    </font>
    <font>
      <b/>
      <sz val="24"/>
      <color rgb="FF153F8A"/>
      <name val="Calibri"/>
      <scheme val="minor"/>
    </font>
    <font>
      <sz val="9"/>
      <color rgb="FF5B6675"/>
      <name val="Calibri"/>
      <scheme val="minor"/>
    </font>
    <font>
      <b/>
      <sz val="11"/>
      <color rgb="FFFFFFFF"/>
      <name val="Calibri"/>
      <scheme val="minor"/>
    </font>
    <font>
      <b/>
      <sz val="11"/>
      <color rgb="FF5B6675"/>
      <name val="Calibri"/>
      <scheme val="minor"/>
    </font>
    <font>
      <sz val="10"/>
      <color rgb="FF5B6675"/>
      <name val="Calibri"/>
      <scheme val="minor"/>
    </font>
    <font>
      <b/>
      <sz val="10"/>
      <color rgb="FF5B6675"/>
      <name val="Calibri"/>
      <scheme val="minor"/>
    </font>
    <font>
      <b/>
      <sz val="11"/>
      <color rgb="FF153F8A"/>
      <name val="Calibri"/>
    </font>
    <font>
      <b/>
      <sz val="11"/>
      <color rgb="FF1F2937"/>
      <name val="Calibri"/>
    </font>
    <font>
      <sz val="11"/>
      <color rgb="FF1F2937"/>
      <name val="Calibri"/>
    </font>
    <font>
      <b/>
      <sz val="22"/>
      <color rgb="FF153F8A"/>
      <name val="Calibri"/>
    </font>
    <font>
      <i/>
      <sz val="10"/>
      <color rgb="FF5B6675"/>
      <name val="Calibri"/>
    </font>
    <font>
      <sz val="11"/>
      <color rgb="FF153F8A"/>
      <name val="Calibri"/>
    </font>
    <font>
      <b/>
      <sz val="11"/>
      <color rgb="FF9B1C1C"/>
      <name val="Calibri"/>
      <scheme val="minor"/>
    </font>
    <font>
      <b/>
      <sz val="26"/>
      <color rgb="FF153F8A"/>
      <name val="Calibri"/>
      <scheme val="minor"/>
    </font>
    <font>
      <sz val="12"/>
      <color rgb="FF5B6675"/>
      <name val="Calibri"/>
      <scheme val="minor"/>
    </font>
    <font>
      <i/>
      <sz val="11"/>
      <color rgb="FF5B6675"/>
      <name val="Calibri"/>
      <scheme val="minor"/>
    </font>
    <font>
      <sz val="11"/>
      <color rgb="FF5B6675"/>
      <name val="Calibri"/>
      <scheme val="minor"/>
    </font>
  </fonts>
  <fills count="7">
    <fill>
      <patternFill patternType="none"/>
    </fill>
    <fill>
      <patternFill patternType="gray125"/>
    </fill>
    <fill>
      <patternFill patternType="solid">
        <fgColor rgb="FFE3EBF7"/>
        <bgColor indexed="64"/>
      </patternFill>
    </fill>
    <fill>
      <patternFill patternType="solid">
        <fgColor rgb="FFF1F5FB"/>
        <bgColor indexed="64"/>
      </patternFill>
    </fill>
    <fill>
      <patternFill patternType="solid">
        <fgColor rgb="FF153F8A"/>
        <bgColor indexed="64"/>
      </patternFill>
    </fill>
    <fill>
      <patternFill patternType="solid">
        <fgColor rgb="FFFFF9E5"/>
        <bgColor indexed="64"/>
      </patternFill>
    </fill>
    <fill>
      <patternFill patternType="solid">
        <fgColor rgb="FFFBE3E0"/>
        <bgColor indexed="64"/>
      </patternFill>
    </fill>
  </fills>
  <borders count="13">
    <border>
      <left/>
      <right/>
      <top/>
      <bottom/>
      <diagonal/>
    </border>
    <border>
      <left style="thick">
        <color rgb="FFFFFFFF"/>
      </left>
      <right style="thick">
        <color rgb="FFFFFFFF"/>
      </right>
      <top/>
      <bottom/>
      <diagonal/>
    </border>
    <border>
      <left/>
      <right/>
      <top/>
      <bottom style="thin">
        <color rgb="FFD9DFE8"/>
      </bottom>
      <diagonal/>
    </border>
    <border>
      <left/>
      <right/>
      <top style="thin">
        <color rgb="FFD9DFE8"/>
      </top>
      <bottom style="thin">
        <color rgb="FFD9DFE8"/>
      </bottom>
      <diagonal/>
    </border>
    <border>
      <left style="thin">
        <color rgb="FFC5CDD8"/>
      </left>
      <right style="thin">
        <color rgb="FFC5CDD8"/>
      </right>
      <top style="thin">
        <color rgb="FFC5CDD8"/>
      </top>
      <bottom/>
      <diagonal/>
    </border>
    <border>
      <left style="thin">
        <color rgb="FFC5CDD8"/>
      </left>
      <right style="thin">
        <color rgb="FFD9DFE8"/>
      </right>
      <top style="thin">
        <color rgb="FFC5CDD8"/>
      </top>
      <bottom style="thin">
        <color rgb="FFD9DFE8"/>
      </bottom>
      <diagonal/>
    </border>
    <border>
      <left style="thin">
        <color rgb="FFD9DFE8"/>
      </left>
      <right style="thin">
        <color rgb="FFD9DFE8"/>
      </right>
      <top style="thin">
        <color rgb="FFC5CDD8"/>
      </top>
      <bottom style="thin">
        <color rgb="FFD9DFE8"/>
      </bottom>
      <diagonal/>
    </border>
    <border>
      <left style="thin">
        <color rgb="FFD9DFE8"/>
      </left>
      <right style="thin">
        <color rgb="FFC5CDD8"/>
      </right>
      <top style="thin">
        <color rgb="FFC5CDD8"/>
      </top>
      <bottom style="thin">
        <color rgb="FFD9DFE8"/>
      </bottom>
      <diagonal/>
    </border>
    <border>
      <left style="thin">
        <color rgb="FFC5CDD8"/>
      </left>
      <right style="thin">
        <color rgb="FFD9DFE8"/>
      </right>
      <top style="thin">
        <color rgb="FFD9DFE8"/>
      </top>
      <bottom style="thin">
        <color rgb="FFD9DFE8"/>
      </bottom>
      <diagonal/>
    </border>
    <border>
      <left style="thin">
        <color rgb="FFD9DFE8"/>
      </left>
      <right style="thin">
        <color rgb="FFD9DFE8"/>
      </right>
      <top style="thin">
        <color rgb="FFD9DFE8"/>
      </top>
      <bottom style="thin">
        <color rgb="FFD9DFE8"/>
      </bottom>
      <diagonal/>
    </border>
    <border>
      <left style="thin">
        <color rgb="FFD9DFE8"/>
      </left>
      <right style="thin">
        <color rgb="FFC5CDD8"/>
      </right>
      <top style="thin">
        <color rgb="FFD9DFE8"/>
      </top>
      <bottom style="thin">
        <color rgb="FFD9DFE8"/>
      </bottom>
      <diagonal/>
    </border>
    <border>
      <left style="thin">
        <color rgb="FFD9DFE8"/>
      </left>
      <right/>
      <top/>
      <bottom style="thin">
        <color rgb="FFD9DFE8"/>
      </bottom>
      <diagonal/>
    </border>
    <border>
      <left style="thin">
        <color rgb="FFD9DFE8"/>
      </left>
      <right/>
      <top style="thin">
        <color rgb="FFD9DFE8"/>
      </top>
      <bottom style="thin">
        <color rgb="FFD9DFE8"/>
      </bottom>
      <diagonal/>
    </border>
  </borders>
  <cellStyleXfs count="2">
    <xf numFmtId="0" fontId="0" fillId="0" borderId="0"/>
    <xf numFmtId="0" fontId="3" fillId="0" borderId="0" applyNumberFormat="0" applyFill="0" applyBorder="0" applyAlignment="0" applyProtection="0"/>
  </cellStyleXfs>
  <cellXfs count="85">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9" fillId="3" borderId="0" xfId="0" applyFont="1" applyFill="1" applyAlignment="1">
      <alignment horizontal="left" vertical="center" indent="1"/>
    </xf>
    <xf numFmtId="9" fontId="10" fillId="3" borderId="0" xfId="0" applyNumberFormat="1" applyFont="1" applyFill="1" applyAlignment="1">
      <alignment horizontal="left" vertical="center" indent="1"/>
    </xf>
    <xf numFmtId="0" fontId="11" fillId="3" borderId="0" xfId="0" applyFont="1" applyFill="1" applyAlignment="1">
      <alignment horizontal="left" vertical="top" wrapText="1" indent="1"/>
    </xf>
    <xf numFmtId="0" fontId="10" fillId="3" borderId="0" xfId="0" applyFont="1" applyFill="1" applyAlignment="1">
      <alignment horizontal="left" vertical="center" indent="1"/>
    </xf>
    <xf numFmtId="0" fontId="9" fillId="3" borderId="1" xfId="0" applyFont="1" applyFill="1" applyBorder="1" applyAlignment="1">
      <alignment horizontal="left" vertical="center" indent="1"/>
    </xf>
    <xf numFmtId="0" fontId="10" fillId="3" borderId="1" xfId="0" applyFont="1" applyFill="1" applyBorder="1" applyAlignment="1">
      <alignment horizontal="left" vertical="center" indent="1"/>
    </xf>
    <xf numFmtId="0" fontId="11" fillId="3" borderId="1" xfId="0" applyFont="1" applyFill="1" applyBorder="1" applyAlignment="1">
      <alignment horizontal="left" vertical="top" wrapText="1" indent="1"/>
    </xf>
    <xf numFmtId="0" fontId="12" fillId="4" borderId="0" xfId="0" applyFont="1" applyFill="1" applyAlignment="1">
      <alignment horizontal="left" vertical="center" indent="1"/>
    </xf>
    <xf numFmtId="0" fontId="13" fillId="0" borderId="2" xfId="0" applyFont="1" applyBorder="1" applyAlignment="1">
      <alignment vertical="center" indent="1"/>
    </xf>
    <xf numFmtId="0" fontId="2" fillId="5" borderId="2" xfId="0" applyFont="1" applyFill="1" applyBorder="1" applyAlignment="1">
      <alignment horizontal="left" vertical="center" wrapText="1" indent="1"/>
    </xf>
    <xf numFmtId="0" fontId="5" fillId="0" borderId="2" xfId="0" applyFont="1" applyBorder="1" applyAlignment="1">
      <alignment horizontal="left" vertical="center" wrapText="1" indent="1"/>
    </xf>
    <xf numFmtId="0" fontId="13" fillId="0" borderId="3" xfId="0" applyFont="1" applyBorder="1" applyAlignment="1">
      <alignment vertical="center" indent="1"/>
    </xf>
    <xf numFmtId="0" fontId="2" fillId="5" borderId="3" xfId="0" applyFont="1" applyFill="1" applyBorder="1" applyAlignment="1">
      <alignment horizontal="left" vertical="center" wrapText="1" indent="1"/>
    </xf>
    <xf numFmtId="0" fontId="5" fillId="0" borderId="3" xfId="0" applyFont="1" applyBorder="1" applyAlignment="1">
      <alignment horizontal="left" vertical="center" wrapText="1" indent="1"/>
    </xf>
    <xf numFmtId="164" fontId="2" fillId="5" borderId="2" xfId="0" applyNumberFormat="1" applyFont="1" applyFill="1" applyBorder="1" applyAlignment="1">
      <alignment horizontal="left" vertical="center" wrapText="1" indent="1"/>
    </xf>
    <xf numFmtId="164" fontId="2" fillId="5" borderId="3" xfId="0" applyNumberFormat="1" applyFont="1" applyFill="1" applyBorder="1" applyAlignment="1">
      <alignment horizontal="left" vertical="center" wrapText="1" indent="1"/>
    </xf>
    <xf numFmtId="0" fontId="14" fillId="0" borderId="3" xfId="0" applyFont="1" applyBorder="1" applyAlignment="1">
      <alignment horizontal="left" vertical="center" wrapText="1" indent="1"/>
    </xf>
    <xf numFmtId="3" fontId="7" fillId="3" borderId="2" xfId="0" applyNumberFormat="1" applyFont="1" applyFill="1" applyBorder="1" applyAlignment="1">
      <alignment horizontal="left" vertical="center" indent="1"/>
    </xf>
    <xf numFmtId="3" fontId="7" fillId="3" borderId="3" xfId="0" applyNumberFormat="1" applyFont="1" applyFill="1" applyBorder="1" applyAlignment="1">
      <alignment horizontal="left" vertical="center" indent="1"/>
    </xf>
    <xf numFmtId="166" fontId="2" fillId="5" borderId="2" xfId="0" applyNumberFormat="1" applyFont="1" applyFill="1" applyBorder="1" applyAlignment="1">
      <alignment horizontal="left" vertical="center" wrapText="1" indent="1"/>
    </xf>
    <xf numFmtId="1" fontId="2" fillId="5" borderId="3" xfId="0" applyNumberFormat="1" applyFont="1" applyFill="1" applyBorder="1" applyAlignment="1">
      <alignment horizontal="left" vertical="center" wrapText="1" indent="1"/>
    </xf>
    <xf numFmtId="167" fontId="7" fillId="3" borderId="3" xfId="0" applyNumberFormat="1" applyFont="1" applyFill="1" applyBorder="1" applyAlignment="1">
      <alignment horizontal="left" vertical="center" indent="1"/>
    </xf>
    <xf numFmtId="9" fontId="7" fillId="3" borderId="3" xfId="0" applyNumberFormat="1" applyFont="1" applyFill="1" applyBorder="1" applyAlignment="1">
      <alignment horizontal="left" vertical="center" indent="1"/>
    </xf>
    <xf numFmtId="0" fontId="15" fillId="0" borderId="3" xfId="0" applyFont="1" applyBorder="1" applyAlignment="1">
      <alignment horizontal="left" vertical="center" wrapText="1" indent="1"/>
    </xf>
    <xf numFmtId="0" fontId="19" fillId="0" borderId="0" xfId="0" applyFont="1" applyAlignment="1">
      <alignment vertical="center"/>
    </xf>
    <xf numFmtId="0" fontId="20" fillId="0" borderId="0" xfId="0" applyFont="1" applyAlignment="1">
      <alignment vertical="center"/>
    </xf>
    <xf numFmtId="0" fontId="1" fillId="4" borderId="4" xfId="0" applyFont="1" applyFill="1" applyBorder="1" applyAlignment="1">
      <alignment horizontal="left" vertical="center" wrapText="1" indent="1"/>
    </xf>
    <xf numFmtId="0" fontId="1" fillId="4" borderId="4" xfId="0" applyFont="1" applyFill="1" applyBorder="1" applyAlignment="1">
      <alignment horizontal="center" vertical="center" wrapText="1" indent="1"/>
    </xf>
    <xf numFmtId="164" fontId="18" fillId="5" borderId="5" xfId="0" applyNumberFormat="1" applyFont="1" applyFill="1" applyBorder="1" applyAlignment="1">
      <alignment horizontal="left" vertical="center" wrapText="1" indent="1"/>
    </xf>
    <xf numFmtId="168" fontId="16" fillId="3" borderId="6" xfId="0" applyNumberFormat="1" applyFont="1" applyFill="1" applyBorder="1" applyAlignment="1">
      <alignment horizontal="center" vertical="center" wrapText="1"/>
    </xf>
    <xf numFmtId="164" fontId="21" fillId="3" borderId="6" xfId="0" applyNumberFormat="1" applyFont="1" applyFill="1" applyBorder="1" applyAlignment="1">
      <alignment horizontal="left" vertical="center" wrapText="1" indent="1"/>
    </xf>
    <xf numFmtId="0" fontId="18" fillId="5" borderId="6" xfId="0" applyFont="1" applyFill="1" applyBorder="1" applyAlignment="1">
      <alignment horizontal="left" vertical="center" wrapText="1" indent="1"/>
    </xf>
    <xf numFmtId="0" fontId="18" fillId="5" borderId="7" xfId="0" applyFont="1" applyFill="1" applyBorder="1" applyAlignment="1">
      <alignment horizontal="left" vertical="center" wrapText="1" indent="1"/>
    </xf>
    <xf numFmtId="164" fontId="18" fillId="5" borderId="8" xfId="0" applyNumberFormat="1" applyFont="1" applyFill="1" applyBorder="1" applyAlignment="1">
      <alignment horizontal="left" vertical="center" wrapText="1" indent="1"/>
    </xf>
    <xf numFmtId="168" fontId="16" fillId="3" borderId="9" xfId="0" applyNumberFormat="1" applyFont="1" applyFill="1" applyBorder="1" applyAlignment="1">
      <alignment horizontal="center" vertical="center" wrapText="1"/>
    </xf>
    <xf numFmtId="164" fontId="21" fillId="3" borderId="9" xfId="0" applyNumberFormat="1" applyFont="1" applyFill="1" applyBorder="1" applyAlignment="1">
      <alignment horizontal="left" vertical="center" wrapText="1" indent="1"/>
    </xf>
    <xf numFmtId="0" fontId="18" fillId="5" borderId="9" xfId="0" applyFont="1" applyFill="1" applyBorder="1" applyAlignment="1">
      <alignment horizontal="left" vertical="center" wrapText="1" indent="1"/>
    </xf>
    <xf numFmtId="0" fontId="18" fillId="5" borderId="10" xfId="0" applyFont="1" applyFill="1" applyBorder="1" applyAlignment="1">
      <alignment horizontal="left" vertical="center" wrapText="1" indent="1"/>
    </xf>
    <xf numFmtId="0" fontId="12" fillId="4" borderId="0" xfId="0" applyFont="1" applyFill="1" applyAlignment="1">
      <alignment horizontal="left" vertical="center" wrapText="1" indent="1"/>
    </xf>
    <xf numFmtId="0" fontId="1" fillId="4" borderId="0" xfId="0" applyFont="1" applyFill="1" applyAlignment="1">
      <alignment horizontal="center" vertical="center" wrapText="1" indent="1"/>
    </xf>
    <xf numFmtId="0" fontId="12" fillId="4" borderId="0" xfId="0" applyFont="1" applyFill="1" applyAlignment="1">
      <alignment horizontal="center" vertical="center" wrapText="1" indent="1"/>
    </xf>
    <xf numFmtId="0" fontId="17" fillId="5" borderId="5" xfId="0" applyFont="1" applyFill="1" applyBorder="1" applyAlignment="1">
      <alignment horizontal="left" vertical="center" wrapText="1" indent="1"/>
    </xf>
    <xf numFmtId="0" fontId="16" fillId="3" borderId="11" xfId="0" applyFont="1" applyFill="1" applyBorder="1" applyAlignment="1">
      <alignment horizontal="center" vertical="center" wrapText="1"/>
    </xf>
    <xf numFmtId="0" fontId="17" fillId="5" borderId="8" xfId="0" applyFont="1" applyFill="1" applyBorder="1" applyAlignment="1">
      <alignment horizontal="left" vertical="center" wrapText="1" indent="1"/>
    </xf>
    <xf numFmtId="0" fontId="16" fillId="3" borderId="12" xfId="0" applyFont="1" applyFill="1" applyBorder="1" applyAlignment="1">
      <alignment horizontal="center" vertical="center" wrapText="1"/>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7" fillId="4" borderId="0" xfId="0" applyFont="1" applyFill="1" applyAlignment="1">
      <alignment horizontal="center" vertical="center" wrapText="1" indent="1"/>
    </xf>
    <xf numFmtId="0" fontId="7" fillId="3" borderId="3" xfId="0" applyFont="1" applyFill="1" applyBorder="1" applyAlignment="1">
      <alignment horizontal="center" vertical="center" indent="1"/>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6" fillId="0" borderId="3" xfId="0" applyFont="1" applyBorder="1" applyAlignment="1">
      <alignment horizontal="left" vertical="center" indent="1"/>
    </xf>
    <xf numFmtId="169" fontId="7" fillId="3" borderId="2" xfId="0" applyNumberFormat="1" applyFont="1" applyFill="1" applyBorder="1" applyAlignment="1">
      <alignment horizontal="center" vertical="center" indent="1"/>
    </xf>
    <xf numFmtId="169" fontId="7" fillId="3" borderId="3" xfId="0" applyNumberFormat="1" applyFont="1" applyFill="1" applyBorder="1" applyAlignment="1">
      <alignment horizontal="center" vertical="center" indent="1"/>
    </xf>
    <xf numFmtId="0" fontId="2" fillId="0" borderId="0" xfId="0" applyFont="1" applyAlignment="1">
      <alignment horizontal="left" vertical="center" indent="1"/>
    </xf>
    <xf numFmtId="0" fontId="7" fillId="0" borderId="0" xfId="0" applyFont="1" applyAlignment="1">
      <alignment horizontal="center" vertical="center"/>
    </xf>
    <xf numFmtId="0" fontId="18" fillId="5" borderId="6" xfId="0" applyFont="1" applyFill="1" applyBorder="1" applyAlignment="1">
      <alignment horizontal="center" vertical="center" wrapText="1"/>
    </xf>
    <xf numFmtId="165" fontId="18" fillId="5" borderId="6" xfId="0" applyNumberFormat="1" applyFont="1" applyFill="1" applyBorder="1" applyAlignment="1">
      <alignment horizontal="center" vertical="center" wrapText="1"/>
    </xf>
    <xf numFmtId="1" fontId="7" fillId="3" borderId="7" xfId="0" applyNumberFormat="1" applyFont="1" applyFill="1" applyBorder="1" applyAlignment="1">
      <alignment horizontal="center" vertical="center" wrapText="1"/>
    </xf>
    <xf numFmtId="0" fontId="18" fillId="5" borderId="9" xfId="0" applyFont="1" applyFill="1" applyBorder="1" applyAlignment="1">
      <alignment horizontal="center" vertical="center" wrapText="1"/>
    </xf>
    <xf numFmtId="165" fontId="18" fillId="5" borderId="9" xfId="0" applyNumberFormat="1" applyFont="1" applyFill="1" applyBorder="1" applyAlignment="1">
      <alignment horizontal="center" vertical="center" wrapText="1"/>
    </xf>
    <xf numFmtId="1" fontId="7" fillId="3" borderId="10" xfId="0" applyNumberFormat="1" applyFont="1" applyFill="1" applyBorder="1" applyAlignment="1">
      <alignment horizontal="center" vertical="center" wrapText="1"/>
    </xf>
    <xf numFmtId="9" fontId="7" fillId="3" borderId="3" xfId="0" applyNumberFormat="1" applyFont="1" applyFill="1" applyBorder="1" applyAlignment="1">
      <alignment horizontal="center" vertical="center"/>
    </xf>
    <xf numFmtId="0" fontId="23" fillId="0" borderId="0" xfId="0" applyFont="1" applyAlignment="1">
      <alignment vertical="center"/>
    </xf>
    <xf numFmtId="0" fontId="24" fillId="0" borderId="0" xfId="0" applyFont="1" applyAlignment="1">
      <alignment vertical="center"/>
    </xf>
    <xf numFmtId="0" fontId="8" fillId="0" borderId="2" xfId="1" applyFont="1" applyBorder="1" applyAlignment="1">
      <alignment horizontal="left" vertical="center" wrapText="1" indent="1"/>
    </xf>
    <xf numFmtId="0" fontId="2" fillId="0" borderId="2" xfId="0" applyFont="1" applyBorder="1" applyAlignment="1">
      <alignment horizontal="left" vertical="center" wrapText="1" indent="1"/>
    </xf>
    <xf numFmtId="0" fontId="6" fillId="0" borderId="2" xfId="0" applyFont="1" applyBorder="1" applyAlignment="1">
      <alignment horizontal="left" vertical="center" wrapText="1" indent="1"/>
    </xf>
    <xf numFmtId="0" fontId="8" fillId="0" borderId="3" xfId="1" applyFont="1" applyBorder="1" applyAlignment="1">
      <alignment horizontal="left" vertical="center" wrapText="1" indent="1"/>
    </xf>
    <xf numFmtId="0" fontId="2" fillId="0" borderId="3" xfId="0" applyFont="1" applyBorder="1" applyAlignment="1">
      <alignment horizontal="left" vertical="center" wrapText="1" indent="1"/>
    </xf>
    <xf numFmtId="0" fontId="6" fillId="0" borderId="3" xfId="0" applyFont="1" applyBorder="1" applyAlignment="1">
      <alignment horizontal="left" vertical="center" wrapText="1" indent="1"/>
    </xf>
    <xf numFmtId="0" fontId="26" fillId="0" borderId="2" xfId="0" applyFont="1" applyBorder="1" applyAlignment="1">
      <alignment horizontal="left" vertical="center" indent="1"/>
    </xf>
    <xf numFmtId="0" fontId="6" fillId="0" borderId="2" xfId="0" applyFont="1" applyBorder="1" applyAlignment="1">
      <alignment horizontal="left" vertical="center" indent="1"/>
    </xf>
    <xf numFmtId="0" fontId="26" fillId="0" borderId="3" xfId="0" applyFont="1" applyBorder="1" applyAlignment="1">
      <alignment horizontal="left" vertical="center" indent="1"/>
    </xf>
    <xf numFmtId="0" fontId="6" fillId="5" borderId="2" xfId="0" applyFont="1" applyFill="1" applyBorder="1" applyAlignment="1">
      <alignment horizontal="left" vertical="center" indent="1"/>
    </xf>
    <xf numFmtId="0" fontId="7" fillId="3" borderId="3" xfId="0" applyFont="1" applyFill="1" applyBorder="1" applyAlignment="1">
      <alignment horizontal="left" vertical="center" indent="1"/>
    </xf>
    <xf numFmtId="0" fontId="22" fillId="6" borderId="3" xfId="0" applyFont="1" applyFill="1" applyBorder="1" applyAlignment="1">
      <alignment horizontal="left" vertical="center" indent="1"/>
    </xf>
    <xf numFmtId="0" fontId="2" fillId="3" borderId="0" xfId="0" applyFont="1" applyFill="1" applyAlignment="1">
      <alignment horizontal="left" vertical="center" wrapText="1" indent="1"/>
    </xf>
    <xf numFmtId="0" fontId="5" fillId="3" borderId="0" xfId="0" applyFont="1" applyFill="1" applyAlignment="1">
      <alignment horizontal="left" vertical="center" wrapText="1" indent="1"/>
    </xf>
    <xf numFmtId="0" fontId="25" fillId="3" borderId="0" xfId="0" applyFont="1" applyFill="1" applyAlignment="1">
      <alignment horizontal="left" vertical="center" wrapText="1" indent="1"/>
    </xf>
    <xf numFmtId="0" fontId="8" fillId="2" borderId="0" xfId="0" applyFont="1" applyFill="1" applyAlignment="1">
      <alignment horizontal="left" vertical="center" indent="1"/>
    </xf>
  </cellXfs>
  <cellStyles count="2">
    <cellStyle name="Hyperlink" xfId="1" builtinId="8"/>
    <cellStyle name="Normal" xfId="0" builtinId="0"/>
  </cellStyles>
  <dxfs count="63">
    <dxf>
      <font>
        <color rgb="FF9B1C1C"/>
      </font>
      <fill>
        <patternFill patternType="solid">
          <fgColor indexed="64"/>
          <bgColor rgb="FFFBE3E0"/>
        </patternFill>
      </fill>
    </dxf>
    <dxf>
      <font>
        <color rgb="FF9B1C1C"/>
      </font>
      <fill>
        <patternFill patternType="solid">
          <fgColor indexed="64"/>
          <bgColor rgb="FFFBE3E0"/>
        </patternFill>
      </fill>
    </dxf>
    <dxf>
      <font>
        <color rgb="FF92400E"/>
      </font>
      <fill>
        <patternFill patternType="solid">
          <fgColor indexed="64"/>
          <bgColor rgb="FFFEF0D6"/>
        </patternFill>
      </fill>
    </dxf>
    <dxf>
      <font>
        <strike/>
        <color rgb="FF6B7280"/>
      </font>
      <fill>
        <patternFill patternType="solid">
          <fgColor indexed="64"/>
          <bgColor rgb="FFEEF0F3"/>
        </patternFill>
      </fill>
    </dxf>
    <dxf>
      <font>
        <color rgb="FF153F8A"/>
      </font>
      <fill>
        <patternFill patternType="solid">
          <fgColor indexed="64"/>
          <bgColor rgb="FFE3EBF7"/>
        </patternFill>
      </fill>
    </dxf>
    <dxf>
      <font>
        <color rgb="FF14532D"/>
      </font>
      <fill>
        <patternFill patternType="solid">
          <fgColor indexed="64"/>
          <bgColor rgb="FFDFF3E7"/>
        </patternFill>
      </fill>
    </dxf>
    <dxf>
      <font>
        <color rgb="FF9B1C1C"/>
      </font>
      <fill>
        <patternFill patternType="solid">
          <fgColor indexed="64"/>
          <bgColor rgb="FFFBE3E0"/>
        </patternFill>
      </fill>
    </dxf>
    <dxf>
      <font>
        <color rgb="FF9B1C1C"/>
      </font>
      <fill>
        <patternFill patternType="solid">
          <fgColor indexed="64"/>
          <bgColor rgb="FFFBE3E0"/>
        </patternFill>
      </fill>
    </dxf>
    <dxf>
      <font>
        <color rgb="FF9B1C1C"/>
      </font>
      <fill>
        <patternFill patternType="solid">
          <fgColor indexed="64"/>
          <bgColor rgb="FFFBE3E0"/>
        </patternFill>
      </fill>
    </dxf>
    <dxf>
      <font>
        <color rgb="FF9B1C1C"/>
      </font>
      <fill>
        <patternFill patternType="solid">
          <fgColor indexed="64"/>
          <bgColor rgb="FFFBE3E0"/>
        </patternFill>
      </fill>
    </dxf>
    <dxf>
      <font>
        <color rgb="FF9B1C1C"/>
      </font>
      <fill>
        <patternFill patternType="solid">
          <fgColor indexed="64"/>
          <bgColor rgb="FFFBE3E0"/>
        </patternFill>
      </fill>
    </dxf>
    <dxf>
      <font>
        <color rgb="FF14532D"/>
      </font>
      <fill>
        <patternFill patternType="solid">
          <fgColor indexed="64"/>
          <bgColor rgb="FFDFF3E7"/>
        </patternFill>
      </fill>
    </dxf>
    <dxf>
      <font>
        <color rgb="FF92400E"/>
      </font>
      <fill>
        <patternFill patternType="solid">
          <fgColor indexed="64"/>
          <bgColor rgb="FFFEF0D6"/>
        </patternFill>
      </fill>
    </dxf>
    <dxf>
      <font>
        <color rgb="FF9B1C1C"/>
      </font>
      <fill>
        <patternFill patternType="solid">
          <fgColor indexed="64"/>
          <bgColor rgb="FFFBE3E0"/>
        </patternFill>
      </fill>
    </dxf>
    <dxf>
      <font>
        <color rgb="FF4B5563"/>
      </font>
      <fill>
        <patternFill patternType="solid">
          <fgColor indexed="64"/>
          <bgColor rgb="FFEEF0F3"/>
        </patternFill>
      </fill>
    </dxf>
    <dxf>
      <font>
        <color rgb="FF9B1C1C"/>
      </font>
      <fill>
        <patternFill patternType="solid">
          <fgColor indexed="64"/>
          <bgColor rgb="FFFBE3E0"/>
        </patternFill>
      </fill>
    </dxf>
    <dxf>
      <font>
        <color rgb="FF15803D"/>
      </font>
    </dxf>
    <dxf>
      <font>
        <color rgb="FFB45309"/>
      </font>
    </dxf>
    <dxf>
      <font>
        <color rgb="FFB42318"/>
      </font>
    </dxf>
    <dxf>
      <font>
        <color rgb="FF15803D"/>
      </font>
    </dxf>
    <dxf>
      <font>
        <color rgb="FFB42318"/>
      </font>
    </dxf>
    <dxf>
      <font>
        <color rgb="FFB42318"/>
      </font>
    </dxf>
    <dxf>
      <font>
        <color rgb="FF14532D"/>
      </font>
      <fill>
        <patternFill patternType="solid">
          <fgColor indexed="64"/>
          <bgColor rgb="FFDFF3E7"/>
        </patternFill>
      </fill>
    </dxf>
    <dxf>
      <font>
        <color rgb="FF92400E"/>
      </font>
      <fill>
        <patternFill patternType="solid">
          <fgColor indexed="64"/>
          <bgColor rgb="FFFEF0D6"/>
        </patternFill>
      </fill>
    </dxf>
    <dxf>
      <font>
        <color rgb="FF9B1C1C"/>
      </font>
      <fill>
        <patternFill patternType="solid">
          <fgColor indexed="64"/>
          <bgColor rgb="FFFBE3E0"/>
        </patternFill>
      </fill>
    </dxf>
    <dxf>
      <font>
        <color rgb="FFA16207"/>
      </font>
    </dxf>
    <dxf>
      <font>
        <color rgb="FFC2410C"/>
      </font>
    </dxf>
    <dxf>
      <font>
        <color rgb="FFB42318"/>
      </font>
    </dxf>
    <dxf>
      <font>
        <color rgb="FF6B7280"/>
      </font>
      <fill>
        <patternFill patternType="solid">
          <fgColor indexed="64"/>
          <bgColor rgb="FFEEF0F3"/>
        </patternFill>
      </fill>
    </dxf>
    <dxf>
      <font>
        <color rgb="FF9B1C1C"/>
      </font>
      <fill>
        <patternFill patternType="solid">
          <fgColor indexed="64"/>
          <bgColor rgb="FFFBE3E0"/>
        </patternFill>
      </fill>
    </dxf>
    <dxf>
      <font>
        <color rgb="FF14532D"/>
      </font>
      <fill>
        <patternFill patternType="solid">
          <fgColor indexed="64"/>
          <bgColor rgb="FFDFF3E7"/>
        </patternFill>
      </fill>
    </dxf>
    <dxf>
      <font>
        <color rgb="FF6B7280"/>
      </font>
      <fill>
        <patternFill patternType="solid">
          <fgColor indexed="64"/>
          <bgColor rgb="FFEEF0F3"/>
        </patternFill>
      </fill>
    </dxf>
    <dxf>
      <font>
        <color rgb="FF14532D"/>
      </font>
      <fill>
        <patternFill patternType="solid">
          <fgColor indexed="64"/>
          <bgColor rgb="FFDFF3E7"/>
        </patternFill>
      </fill>
    </dxf>
    <dxf>
      <font>
        <b/>
        <sz val="11"/>
        <color rgb="FF153F8A"/>
        <name val="Calibri"/>
      </font>
      <numFmt numFmtId="1" formatCode="0"/>
      <fill>
        <patternFill patternType="solid">
          <fgColor indexed="64"/>
          <bgColor rgb="FFF1F5FB"/>
        </patternFill>
      </fill>
      <alignment horizontal="center" vertical="center" wrapText="1" indent="0"/>
      <border diagonalUp="0" diagonalDown="0">
        <left style="thin">
          <color rgb="FFD9DFE8"/>
        </left>
        <right style="thin">
          <color rgb="FFC5CDD8"/>
        </right>
        <top style="thin">
          <color rgb="FFD9DFE8"/>
        </top>
        <bottom style="thin">
          <color rgb="FFD9DFE8"/>
        </bottom>
        <vertical style="thin">
          <color rgb="FFD9DFE8"/>
        </vertical>
        <horizontal style="thin">
          <color rgb="FFD9DFE8"/>
        </horizontal>
      </border>
    </dxf>
    <dxf>
      <font>
        <sz val="11"/>
        <color rgb="FF1F2937"/>
        <name val="Calibri"/>
      </font>
      <numFmt numFmtId="165" formatCode="yyyy\-mm\-dd"/>
      <fill>
        <patternFill patternType="solid">
          <fgColor indexed="64"/>
          <bgColor rgb="FFFFF9E5"/>
        </patternFill>
      </fill>
      <alignment horizontal="center" vertical="center" wrapText="1" indent="0"/>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center" vertical="center" wrapText="1" indent="0"/>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numFmt numFmtId="165" formatCode="yyyy\-mm\-dd"/>
      <fill>
        <patternFill patternType="solid">
          <fgColor indexed="64"/>
          <bgColor rgb="FFFFF9E5"/>
        </patternFill>
      </fill>
      <alignment horizontal="center" vertical="center" wrapText="1" indent="0"/>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center" vertical="center" wrapText="1" indent="0"/>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b/>
        <sz val="11"/>
        <color rgb="FF1F2937"/>
        <name val="Calibri"/>
      </font>
      <fill>
        <patternFill patternType="solid">
          <fgColor indexed="64"/>
          <bgColor rgb="FFFFF9E5"/>
        </patternFill>
      </fill>
      <alignment horizontal="left" vertical="center" wrapText="1" indent="1"/>
      <border diagonalUp="0" diagonalDown="0">
        <left style="thin">
          <color rgb="FFC5CDD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alignment vertical="center"/>
    </dxf>
    <dxf>
      <font>
        <sz val="11"/>
        <color rgb="FF1F2937"/>
        <name val="Calibri"/>
      </font>
      <alignment horizontal="left" vertical="center" wrapText="1" indent="1"/>
    </dxf>
    <dxf>
      <font>
        <b/>
        <sz val="11"/>
        <color rgb="FFFFFFFF"/>
        <name val="Calibri"/>
      </font>
      <fill>
        <patternFill patternType="solid">
          <fgColor indexed="64"/>
          <bgColor rgb="FF153F8A"/>
        </patternFill>
      </fill>
      <alignment horizontal="left" vertical="center" wrapText="1" indent="1"/>
    </dxf>
    <dxf>
      <font>
        <b/>
        <i val="0"/>
        <strike val="0"/>
        <condense val="0"/>
        <extend val="0"/>
        <outline val="0"/>
        <shadow val="0"/>
        <u val="none"/>
        <vertAlign val="baseline"/>
        <sz val="11"/>
        <color rgb="FF153F8A"/>
        <name val="Calibri"/>
        <scheme val="none"/>
      </font>
      <fill>
        <patternFill patternType="solid">
          <fgColor indexed="64"/>
          <bgColor rgb="FFF1F5FB"/>
        </patternFill>
      </fill>
      <alignment horizontal="center" vertical="center" textRotation="0" wrapText="1" indent="0" justifyLastLine="0" shrinkToFit="0" readingOrder="0"/>
      <border diagonalUp="0" diagonalDown="0">
        <left style="thin">
          <color rgb="FFD9DFE8"/>
        </left>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b/>
        <sz val="11"/>
        <color rgb="FF1F2937"/>
        <name val="Calibri"/>
      </font>
      <fill>
        <patternFill patternType="solid">
          <fgColor indexed="64"/>
          <bgColor rgb="FFFFF9E5"/>
        </patternFill>
      </fill>
      <alignment horizontal="left" vertical="center" wrapText="1" indent="1"/>
      <border diagonalUp="0" diagonalDown="0">
        <left style="thin">
          <color rgb="FFC5CDD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alignment vertical="center"/>
    </dxf>
    <dxf>
      <font>
        <sz val="11"/>
        <color rgb="FF1F2937"/>
        <name val="Calibri"/>
      </font>
      <alignment horizontal="left" vertical="center" wrapText="1" indent="1"/>
    </dxf>
    <dxf>
      <font>
        <b/>
        <sz val="11"/>
        <color rgb="FFFFFFFF"/>
        <name val="Calibri"/>
      </font>
      <fill>
        <patternFill patternType="solid">
          <fgColor indexed="64"/>
          <bgColor rgb="FF153F8A"/>
        </patternFill>
      </fill>
      <alignment horizontal="left" vertical="center" wrapText="1" indent="1"/>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C5CDD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fill>
        <patternFill patternType="solid">
          <fgColor indexed="64"/>
          <bgColor rgb="FFFFF9E5"/>
        </patternFill>
      </fill>
      <alignment horizontal="left" vertical="center" wrapText="1" indent="1"/>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b val="0"/>
        <i val="0"/>
        <strike val="0"/>
        <condense val="0"/>
        <extend val="0"/>
        <outline val="0"/>
        <shadow val="0"/>
        <u val="none"/>
        <vertAlign val="baseline"/>
        <sz val="11"/>
        <color rgb="FF153F8A"/>
        <name val="Calibri"/>
        <scheme val="none"/>
      </font>
      <numFmt numFmtId="164" formatCode="yyyy\-mm\-dd\ hh:mm"/>
      <fill>
        <patternFill patternType="solid">
          <fgColor indexed="64"/>
          <bgColor rgb="FFF1F5FB"/>
        </patternFill>
      </fill>
      <alignment horizontal="left" vertical="center" textRotation="0" wrapText="1" indent="1" justifyLastLine="0" shrinkToFit="0" readingOrder="0"/>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b/>
        <i val="0"/>
        <strike val="0"/>
        <condense val="0"/>
        <extend val="0"/>
        <outline val="0"/>
        <shadow val="0"/>
        <u val="none"/>
        <vertAlign val="baseline"/>
        <sz val="11"/>
        <color rgb="FF153F8A"/>
        <name val="Calibri"/>
        <scheme val="none"/>
      </font>
      <numFmt numFmtId="168" formatCode="\+0;\-0;0"/>
      <fill>
        <patternFill patternType="solid">
          <fgColor indexed="64"/>
          <bgColor rgb="FFF1F5FB"/>
        </patternFill>
      </fill>
      <alignment horizontal="center" vertical="center" textRotation="0" wrapText="1" indent="0" justifyLastLine="0" shrinkToFit="0" readingOrder="0"/>
      <border diagonalUp="0" diagonalDown="0">
        <left style="thin">
          <color rgb="FFD9DFE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numFmt numFmtId="164" formatCode="yyyy\-mm\-dd\ hh:mm"/>
      <fill>
        <patternFill patternType="solid">
          <fgColor indexed="64"/>
          <bgColor rgb="FFFFF9E5"/>
        </patternFill>
      </fill>
      <alignment horizontal="left" vertical="center" wrapText="1" indent="1"/>
      <border diagonalUp="0" diagonalDown="0">
        <left style="thin">
          <color rgb="FFC5CDD8"/>
        </left>
        <right style="thin">
          <color rgb="FFD9DFE8"/>
        </right>
        <top style="thin">
          <color rgb="FFD9DFE8"/>
        </top>
        <bottom style="thin">
          <color rgb="FFD9DFE8"/>
        </bottom>
        <vertical style="thin">
          <color rgb="FFD9DFE8"/>
        </vertical>
        <horizontal style="thin">
          <color rgb="FFD9DFE8"/>
        </horizontal>
      </border>
    </dxf>
    <dxf>
      <font>
        <sz val="11"/>
        <color rgb="FF1F2937"/>
        <name val="Calibri"/>
      </font>
      <alignment vertical="center"/>
    </dxf>
    <dxf>
      <font>
        <sz val="11"/>
        <color rgb="FF1F2937"/>
        <name val="Calibri"/>
      </font>
      <alignment horizontal="left" vertical="center" wrapText="1" indent="1"/>
    </dxf>
    <dxf>
      <font>
        <b/>
        <sz val="11"/>
        <color rgb="FFFFFFFF"/>
        <name val="Calibri"/>
      </font>
      <fill>
        <patternFill patternType="solid">
          <fgColor indexed="64"/>
          <bgColor rgb="FF153F8A"/>
        </patternFill>
      </fill>
      <alignment horizontal="left" vertical="center" wrapText="1" inden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3</xdr:col>
      <xdr:colOff>651457</xdr:colOff>
      <xdr:row>0</xdr:row>
      <xdr:rowOff>0</xdr:rowOff>
    </xdr:from>
    <xdr:to>
      <xdr:col>4</xdr:col>
      <xdr:colOff>106051</xdr:colOff>
      <xdr:row>3</xdr:row>
      <xdr:rowOff>11906</xdr:rowOff>
    </xdr:to>
    <xdr:pic>
      <xdr:nvPicPr>
        <xdr:cNvPr id="4" name="Logo" title="Six Sigma Kaizen logo">
          <a:extLst>
            <a:ext uri="{FF2B5EF4-FFF2-40B4-BE49-F238E27FC236}">
              <a16:creationId xmlns:a16="http://schemas.microsoft.com/office/drawing/2014/main" id="{4ABA7768-3A80-9E61-6EA3-396EDD9EC8F8}"/>
            </a:ext>
          </a:extLst>
        </xdr:cNvPr>
        <xdr:cNvPicPr>
          <a:picLocks/>
        </xdr:cNvPicPr>
      </xdr:nvPicPr>
      <xdr:blipFill>
        <a:blip xmlns:r="http://schemas.openxmlformats.org/officeDocument/2006/relationships" r:embed="rId1"/>
        <a:stretch>
          <a:fillRect/>
        </a:stretch>
      </xdr:blipFill>
      <xdr:spPr>
        <a:xfrm>
          <a:off x="10024057" y="0"/>
          <a:ext cx="1864419" cy="10406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1905223</xdr:colOff>
      <xdr:row>0</xdr:row>
      <xdr:rowOff>0</xdr:rowOff>
    </xdr:from>
    <xdr:to>
      <xdr:col>3</xdr:col>
      <xdr:colOff>127421</xdr:colOff>
      <xdr:row>3</xdr:row>
      <xdr:rowOff>14287</xdr:rowOff>
    </xdr:to>
    <xdr:pic>
      <xdr:nvPicPr>
        <xdr:cNvPr id="2" name="Logo" title="Six Sigma Kaizen logo">
          <a:extLst>
            <a:ext uri="{FF2B5EF4-FFF2-40B4-BE49-F238E27FC236}">
              <a16:creationId xmlns:a16="http://schemas.microsoft.com/office/drawing/2014/main" id="{0205D77F-0745-AE28-0DF7-5A98CA715AB7}"/>
            </a:ext>
          </a:extLst>
        </xdr:cNvPr>
        <xdr:cNvPicPr>
          <a:picLocks/>
        </xdr:cNvPicPr>
      </xdr:nvPicPr>
      <xdr:blipFill>
        <a:blip xmlns:r="http://schemas.openxmlformats.org/officeDocument/2006/relationships" r:embed="rId1"/>
        <a:stretch>
          <a:fillRect/>
        </a:stretch>
      </xdr:blipFill>
      <xdr:spPr>
        <a:xfrm>
          <a:off x="7239223" y="0"/>
          <a:ext cx="1527373" cy="8524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1905223</xdr:colOff>
      <xdr:row>0</xdr:row>
      <xdr:rowOff>0</xdr:rowOff>
    </xdr:from>
    <xdr:to>
      <xdr:col>6</xdr:col>
      <xdr:colOff>127421</xdr:colOff>
      <xdr:row>3</xdr:row>
      <xdr:rowOff>14287</xdr:rowOff>
    </xdr:to>
    <xdr:pic>
      <xdr:nvPicPr>
        <xdr:cNvPr id="2" name="Logo" title="Six Sigma Kaizen logo">
          <a:extLst>
            <a:ext uri="{FF2B5EF4-FFF2-40B4-BE49-F238E27FC236}">
              <a16:creationId xmlns:a16="http://schemas.microsoft.com/office/drawing/2014/main" id="{11A238C0-7F5C-673C-5938-E091A3D38B33}"/>
            </a:ext>
          </a:extLst>
        </xdr:cNvPr>
        <xdr:cNvPicPr>
          <a:picLocks/>
        </xdr:cNvPicPr>
      </xdr:nvPicPr>
      <xdr:blipFill>
        <a:blip xmlns:r="http://schemas.openxmlformats.org/officeDocument/2006/relationships" r:embed="rId1"/>
        <a:stretch>
          <a:fillRect/>
        </a:stretch>
      </xdr:blipFill>
      <xdr:spPr>
        <a:xfrm>
          <a:off x="12763723" y="0"/>
          <a:ext cx="1527373" cy="8524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3172048</xdr:colOff>
      <xdr:row>0</xdr:row>
      <xdr:rowOff>0</xdr:rowOff>
    </xdr:from>
    <xdr:to>
      <xdr:col>6</xdr:col>
      <xdr:colOff>127421</xdr:colOff>
      <xdr:row>3</xdr:row>
      <xdr:rowOff>14287</xdr:rowOff>
    </xdr:to>
    <xdr:pic>
      <xdr:nvPicPr>
        <xdr:cNvPr id="2" name="Logo" title="Six Sigma Kaizen logo">
          <a:extLst>
            <a:ext uri="{FF2B5EF4-FFF2-40B4-BE49-F238E27FC236}">
              <a16:creationId xmlns:a16="http://schemas.microsoft.com/office/drawing/2014/main" id="{0AC21216-2AEB-3159-34F6-ADDE97434739}"/>
            </a:ext>
          </a:extLst>
        </xdr:cNvPr>
        <xdr:cNvPicPr>
          <a:picLocks/>
        </xdr:cNvPicPr>
      </xdr:nvPicPr>
      <xdr:blipFill>
        <a:blip xmlns:r="http://schemas.openxmlformats.org/officeDocument/2006/relationships" r:embed="rId1"/>
        <a:stretch>
          <a:fillRect/>
        </a:stretch>
      </xdr:blipFill>
      <xdr:spPr>
        <a:xfrm>
          <a:off x="12192223" y="0"/>
          <a:ext cx="1527373" cy="8524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952723</xdr:colOff>
      <xdr:row>0</xdr:row>
      <xdr:rowOff>0</xdr:rowOff>
    </xdr:from>
    <xdr:to>
      <xdr:col>9</xdr:col>
      <xdr:colOff>127421</xdr:colOff>
      <xdr:row>3</xdr:row>
      <xdr:rowOff>14287</xdr:rowOff>
    </xdr:to>
    <xdr:pic>
      <xdr:nvPicPr>
        <xdr:cNvPr id="2" name="Logo" title="Six Sigma Kaizen logo">
          <a:extLst>
            <a:ext uri="{FF2B5EF4-FFF2-40B4-BE49-F238E27FC236}">
              <a16:creationId xmlns:a16="http://schemas.microsoft.com/office/drawing/2014/main" id="{3FC8787E-973E-D6A5-1B69-4359757AF83B}"/>
            </a:ext>
          </a:extLst>
        </xdr:cNvPr>
        <xdr:cNvPicPr>
          <a:picLocks/>
        </xdr:cNvPicPr>
      </xdr:nvPicPr>
      <xdr:blipFill>
        <a:blip xmlns:r="http://schemas.openxmlformats.org/officeDocument/2006/relationships" r:embed="rId1"/>
        <a:stretch>
          <a:fillRect/>
        </a:stretch>
      </xdr:blipFill>
      <xdr:spPr>
        <a:xfrm>
          <a:off x="11620723" y="0"/>
          <a:ext cx="1527373" cy="85248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imeline" displayName="Timeline" ref="A4:F29" headerRowDxfId="62" dataDxfId="61" totalsRowDxfId="60">
  <autoFilter ref="A4:F29"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Time" dataDxfId="59"/>
    <tableColumn id="5" xr3:uid="{293D8746-7106-46F9-A390-7198223E5611}" name="T+ (min)" dataDxfId="58">
      <calculatedColumnFormula>IF(OR(A5="",Impact_Start=""),"",ROUND((A5-Impact_Start)*1440,0))</calculatedColumnFormula>
    </tableColumn>
    <tableColumn id="6" xr3:uid="{44003D60-14B3-450E-B163-A271E81E7008}" name="Phase" dataDxfId="57">
      <calculatedColumnFormula>IF(OR(A5="",COUNT(Impact_Start,Detected_At,Mitigated_At,Resolved_At)&lt;4),"",IF(A5&lt;Impact_Start,"Lead-up",IF(A5&lt;Detected_At,"Undetected impact",IF(A5&lt;=Mitigated_At,"Response","Recovery"))))</calculatedColumnFormula>
    </tableColumn>
    <tableColumn id="2" xr3:uid="{00000000-0010-0000-0000-000002000000}" name="Event" dataDxfId="56"/>
    <tableColumn id="3" xr3:uid="{00000000-0010-0000-0000-000003000000}" name="Source" dataDxfId="55"/>
    <tableColumn id="4" xr3:uid="{00000000-0010-0000-0000-000004000000}" name="Notes" dataDxfId="54"/>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actors" displayName="Factors" ref="A4:F24" headerRowDxfId="53" dataDxfId="52" totalsRowDxfId="51">
  <autoFilter ref="A4:F24" xr:uid="{00000000-0009-0000-0100-00000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100-000001000000}" name="ID" dataDxfId="50"/>
    <tableColumn id="2" xr3:uid="{00000000-0010-0000-0100-000002000000}" name="Contributing factor" dataDxfId="49"/>
    <tableColumn id="3" xr3:uid="{00000000-0010-0000-0100-000003000000}" name="Category" dataDxfId="48"/>
    <tableColumn id="4" xr3:uid="{00000000-0010-0000-0100-000004000000}" name="Evidence" dataDxfId="47"/>
    <tableColumn id="5" xr3:uid="{00000000-0010-0000-0100-000005000000}" name="What would have prevented or detected it" dataDxfId="46"/>
    <tableColumn id="6" xr3:uid="{28801034-9836-4F4A-8B5E-44FAB9F9953E}" name="Linked actions" dataDxfId="45">
      <calculatedColumnFormula>IF(Factors[[#This Row],[ID]]="","",COUNTIF(Actions[Linked factor],Factors[[#This Row],[ID]]))</calculatedColumnFormula>
    </tableColumn>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ctions" displayName="Actions" ref="A4:I34" headerRowDxfId="44" dataDxfId="43" totalsRowDxfId="42">
  <autoFilter ref="A4:I34"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200-000001000000}" name="ID" dataDxfId="41"/>
    <tableColumn id="2" xr3:uid="{00000000-0010-0000-0200-000002000000}" name="Action" dataDxfId="40"/>
    <tableColumn id="3" xr3:uid="{00000000-0010-0000-0200-000003000000}" name="Type" dataDxfId="39"/>
    <tableColumn id="4" xr3:uid="{00000000-0010-0000-0200-000004000000}" name="Linked factor" dataDxfId="38"/>
    <tableColumn id="5" xr3:uid="{00000000-0010-0000-0200-000005000000}" name="Owner (role)" dataDxfId="37"/>
    <tableColumn id="6" xr3:uid="{00000000-0010-0000-0200-000006000000}" name="Due date" dataDxfId="36"/>
    <tableColumn id="7" xr3:uid="{00000000-0010-0000-0200-000007000000}" name="Status" dataDxfId="35"/>
    <tableColumn id="8" xr3:uid="{00000000-0010-0000-0200-000008000000}" name="Date completed" dataDxfId="34"/>
    <tableColumn id="9" xr3:uid="{00000000-0010-0000-0200-000009000000}" name="Days overdue" dataDxfId="33">
      <calculatedColumnFormula>IF(OR(Actions[[#This Row],[Due date]]="",Actions[[#This Row],[Status]]="Complete",Actions[[#This Row],[Status]]="Cancelled"),"",IF(TODAY()&gt;Actions[[#This Row],[Due date]],TODAY()-Actions[[#This Row],[Due date]],""))</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95D33EA-A4B3-4F64-ACCE-96030C253465}">
  <we:reference id="wa200010725" version="1.0.0.1" store="en-US" storeType="OMEX"/>
  <we:alternateReferences>
    <we:reference id="WA200010725" version="1.0.0.1" store="" storeType="OMEX"/>
  </we:alternateReferences>
  <we:properties>
    <we:property name="claude.fileId" value="&quot;72ff1ccd-3dfa-41a4-8377-95ee42207f1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53F8A"/>
    <pageSetUpPr fitToPage="1"/>
  </sheetPr>
  <dimension ref="A1:E30"/>
  <sheetViews>
    <sheetView showGridLines="0" tabSelected="1" zoomScale="60" zoomScaleNormal="60" workbookViewId="0"/>
  </sheetViews>
  <sheetFormatPr defaultRowHeight="15" x14ac:dyDescent="0.25"/>
  <cols>
    <col min="1" max="1" width="3.42578125" style="1" customWidth="1"/>
    <col min="2" max="2" width="47.5703125" style="1" customWidth="1"/>
    <col min="3" max="3" width="89.5703125" style="1" customWidth="1"/>
    <col min="4" max="4" width="36.140625" style="1" customWidth="1"/>
    <col min="5" max="5" width="9.140625" style="1"/>
  </cols>
  <sheetData>
    <row r="1" spans="2:4" ht="50.1" customHeight="1" x14ac:dyDescent="0.25">
      <c r="B1" s="67" t="s">
        <v>164</v>
      </c>
    </row>
    <row r="2" spans="2:4" ht="21.95" customHeight="1" x14ac:dyDescent="0.25">
      <c r="B2" s="68" t="s">
        <v>165</v>
      </c>
    </row>
    <row r="3" spans="2:4" ht="9.9499999999999993" customHeight="1" x14ac:dyDescent="0.25"/>
    <row r="4" spans="2:4" ht="26.1" customHeight="1" x14ac:dyDescent="0.25">
      <c r="B4" s="11" t="s">
        <v>166</v>
      </c>
      <c r="C4" s="11"/>
      <c r="D4" s="11"/>
    </row>
    <row r="5" spans="2:4" ht="36" customHeight="1" x14ac:dyDescent="0.25">
      <c r="B5" s="81" t="s">
        <v>0</v>
      </c>
      <c r="C5" s="81"/>
      <c r="D5" s="81"/>
    </row>
    <row r="6" spans="2:4" ht="50.1" customHeight="1" x14ac:dyDescent="0.25">
      <c r="B6" s="82" t="s">
        <v>1</v>
      </c>
      <c r="C6" s="81"/>
      <c r="D6" s="81"/>
    </row>
    <row r="7" spans="2:4" ht="14.1" customHeight="1" x14ac:dyDescent="0.25"/>
    <row r="8" spans="2:4" ht="26.1" customHeight="1" x14ac:dyDescent="0.25">
      <c r="B8" s="11" t="s">
        <v>167</v>
      </c>
      <c r="C8" s="11" t="s">
        <v>168</v>
      </c>
      <c r="D8" s="11" t="s">
        <v>169</v>
      </c>
    </row>
    <row r="9" spans="2:4" ht="48" customHeight="1" x14ac:dyDescent="0.25">
      <c r="B9" s="69" t="s">
        <v>170</v>
      </c>
      <c r="C9" s="70" t="s">
        <v>171</v>
      </c>
      <c r="D9" s="71" t="str">
        <f>IF(COUNTA('Incident Summary'!B11:B18)+COUNT('Incident Summary'!B21:B25)=13,"✓ Complete",COUNTA('Incident Summary'!B11:B18)+COUNT('Incident Summary'!B21:B25)&amp;" of 13 inputs entered")</f>
        <v>✓ Complete</v>
      </c>
    </row>
    <row r="10" spans="2:4" ht="48" customHeight="1" x14ac:dyDescent="0.25">
      <c r="B10" s="72" t="s">
        <v>172</v>
      </c>
      <c r="C10" s="73" t="s">
        <v>173</v>
      </c>
      <c r="D10" s="74" t="str">
        <f>IF(COUNT(Timeline[Time])=0,"Not started",COUNT(Timeline[Time])&amp;" events recorded")</f>
        <v>7 events recorded</v>
      </c>
    </row>
    <row r="11" spans="2:4" ht="48" customHeight="1" x14ac:dyDescent="0.25">
      <c r="B11" s="72" t="s">
        <v>174</v>
      </c>
      <c r="C11" s="73" t="s">
        <v>175</v>
      </c>
      <c r="D11" s="74" t="str">
        <f>IF(COUNTA(Factors[ID])=0,"Not started",IF(COUNTA(Factors[ID])&lt;3,COUNTA(Factors[ID])&amp;" of 3+ recommended","✓ "&amp;COUNTA(Factors[ID])&amp;" factors listed"))</f>
        <v>✓ 4 factors listed</v>
      </c>
    </row>
    <row r="12" spans="2:4" ht="48" customHeight="1" x14ac:dyDescent="0.25">
      <c r="B12" s="72" t="s">
        <v>176</v>
      </c>
      <c r="C12" s="73" t="s">
        <v>177</v>
      </c>
      <c r="D12" s="74" t="str">
        <f>IF(COUNTA(Actions[ID])=0,"Not started",COUNTIF(Actions[Status],"Complete")&amp;" of "&amp;COUNTA(Actions[ID])&amp;" complete")</f>
        <v>1 of 4 complete</v>
      </c>
    </row>
    <row r="13" spans="2:4" ht="14.1" customHeight="1" x14ac:dyDescent="0.25"/>
    <row r="14" spans="2:4" ht="26.1" customHeight="1" x14ac:dyDescent="0.25">
      <c r="B14" s="11" t="s">
        <v>178</v>
      </c>
      <c r="C14" s="11" t="s">
        <v>179</v>
      </c>
      <c r="D14" s="11" t="s">
        <v>93</v>
      </c>
    </row>
    <row r="15" spans="2:4" ht="24" customHeight="1" x14ac:dyDescent="0.25">
      <c r="B15" s="49" t="s">
        <v>180</v>
      </c>
      <c r="C15" s="75" t="str">
        <f>IF(COUNT('Incident Summary'!B21:B25)&lt;5,"Waiting on timestamps",IF(COUNTIF('Incident Summary'!C22:C25,"⚠*")=0,"All five in order",COUNTIF('Incident Summary'!C22:C25,"⚠*")&amp;" out of order"))</f>
        <v>All five in order</v>
      </c>
      <c r="D15" s="76" t="str">
        <f>IF(COUNT('Incident Summary'!B21:B25)&lt;5,"– Pending",IF(COUNTIF('Incident Summary'!C22:C25,"⚠*")=0,"✓ Pass","⚠ Review"))</f>
        <v>✓ Pass</v>
      </c>
    </row>
    <row r="16" spans="2:4" ht="24" customHeight="1" x14ac:dyDescent="0.25">
      <c r="B16" s="50" t="s">
        <v>181</v>
      </c>
      <c r="C16" s="77" t="str">
        <f>'Contributing Factors'!I17&amp;" factors without an action"</f>
        <v>0 factors without an action</v>
      </c>
      <c r="D16" s="55" t="str">
        <f>IF(COUNTA(Factors[ID])=0,"– Pending",IF('Contributing Factors'!I17=0,"✓ Pass","⚠ Review"))</f>
        <v>✓ Pass</v>
      </c>
    </row>
    <row r="17" spans="2:4" ht="24" customHeight="1" x14ac:dyDescent="0.25">
      <c r="B17" s="50" t="s">
        <v>182</v>
      </c>
      <c r="C17" s="77" t="str">
        <f>COUNTIFS(Actions[ID],"&lt;&gt;",Actions[Linked factor],"")&amp;" actions without a linked factor"</f>
        <v>0 actions without a linked factor</v>
      </c>
      <c r="D17" s="55" t="str">
        <f>IF(COUNTA(Actions[ID])=0,"– Pending",IF(COUNTIFS(Actions[ID],"&lt;&gt;",Actions[Linked factor],"")=0,"✓ Pass","⚠ Review"))</f>
        <v>✓ Pass</v>
      </c>
    </row>
    <row r="18" spans="2:4" ht="24" customHeight="1" x14ac:dyDescent="0.25">
      <c r="B18" s="50" t="s">
        <v>183</v>
      </c>
      <c r="C18" s="77" t="str" cm="1">
        <f t="array" ref="C18">SUMPRODUCT((Actions[ID]&lt;&gt;"")*(((Actions[Owner (role)]="")+(Actions[Due date]=""))&gt;0))&amp;" actions missing one"</f>
        <v>0 actions missing one</v>
      </c>
      <c r="D18" s="55" t="str" cm="1">
        <f t="array" ref="D18">IF(COUNTA(Actions[ID])=0,"– Pending",IF(SUMPRODUCT((Actions[ID]&lt;&gt;"")*(((Actions[Owner (role)]="")+(Actions[Due date]=""))&gt;0))=0,"✓ Pass","⚠ Review"))</f>
        <v>✓ Pass</v>
      </c>
    </row>
    <row r="19" spans="2:4" ht="24" customHeight="1" x14ac:dyDescent="0.25">
      <c r="B19" s="50" t="s">
        <v>184</v>
      </c>
      <c r="C19" s="77" t="str">
        <f ca="1">'Action Items'!L10&amp;" overdue"</f>
        <v>1 overdue</v>
      </c>
      <c r="D19" s="55" t="str">
        <f ca="1">IF(COUNTA(Actions[ID])=0,"– Pending",IF('Action Items'!L10=0,"✓ Pass","⚠ Review"))</f>
        <v>⚠ Review</v>
      </c>
    </row>
    <row r="20" spans="2:4" ht="24" customHeight="1" x14ac:dyDescent="0.25">
      <c r="B20" s="50" t="s">
        <v>185</v>
      </c>
      <c r="C20" s="77" t="str">
        <f>IF('Incident Summary'!B37="","Waiting on SLO and timestamps",TEXT('Incident Summary'!B37,"0%")&amp;" of budget consumed")</f>
        <v>208% of budget consumed</v>
      </c>
      <c r="D20" s="55" t="str">
        <f>IF('Incident Summary'!B37="","– Pending",IF('Incident Summary'!B37&lt;1,"✓ Pass","⚠ Review"))</f>
        <v>⚠ Review</v>
      </c>
    </row>
    <row r="21" spans="2:4" ht="14.1" customHeight="1" x14ac:dyDescent="0.25"/>
    <row r="22" spans="2:4" ht="26.1" customHeight="1" x14ac:dyDescent="0.25">
      <c r="B22" s="11" t="s">
        <v>193</v>
      </c>
      <c r="C22" s="11"/>
      <c r="D22" s="11"/>
    </row>
    <row r="23" spans="2:4" ht="24" customHeight="1" x14ac:dyDescent="0.25">
      <c r="B23" s="78" t="s">
        <v>186</v>
      </c>
      <c r="C23" s="75" t="s">
        <v>187</v>
      </c>
      <c r="D23" s="49"/>
    </row>
    <row r="24" spans="2:4" ht="24" customHeight="1" x14ac:dyDescent="0.25">
      <c r="B24" s="79" t="s">
        <v>188</v>
      </c>
      <c r="C24" s="77" t="s">
        <v>189</v>
      </c>
      <c r="D24" s="50"/>
    </row>
    <row r="25" spans="2:4" ht="24" customHeight="1" x14ac:dyDescent="0.25">
      <c r="B25" s="80" t="s">
        <v>190</v>
      </c>
      <c r="C25" s="77" t="s">
        <v>191</v>
      </c>
      <c r="D25" s="50"/>
    </row>
    <row r="26" spans="2:4" ht="14.1" customHeight="1" x14ac:dyDescent="0.25"/>
    <row r="27" spans="2:4" ht="26.1" customHeight="1" x14ac:dyDescent="0.25">
      <c r="B27" s="11" t="s">
        <v>192</v>
      </c>
      <c r="C27" s="11"/>
      <c r="D27" s="11"/>
    </row>
    <row r="28" spans="2:4" ht="36" customHeight="1" x14ac:dyDescent="0.25">
      <c r="B28" s="81" t="s">
        <v>3</v>
      </c>
      <c r="C28" s="81"/>
      <c r="D28" s="81"/>
    </row>
    <row r="29" spans="2:4" ht="21.95" customHeight="1" x14ac:dyDescent="0.25">
      <c r="B29" s="81" t="s">
        <v>4</v>
      </c>
      <c r="C29" s="81"/>
      <c r="D29" s="81"/>
    </row>
    <row r="30" spans="2:4" ht="21.95" customHeight="1" x14ac:dyDescent="0.25">
      <c r="B30" s="83" t="s">
        <v>5</v>
      </c>
      <c r="C30" s="81"/>
      <c r="D30" s="81"/>
    </row>
  </sheetData>
  <mergeCells count="5">
    <mergeCell ref="B5:D5"/>
    <mergeCell ref="B6:D6"/>
    <mergeCell ref="B28:D28"/>
    <mergeCell ref="B29:D29"/>
    <mergeCell ref="B30:D30"/>
  </mergeCells>
  <conditionalFormatting sqref="D9:D12">
    <cfRule type="expression" dxfId="32" priority="4">
      <formula>LEFT($D9,1)="✓"</formula>
    </cfRule>
    <cfRule type="expression" dxfId="31" priority="5">
      <formula>$D9="Not started"</formula>
    </cfRule>
  </conditionalFormatting>
  <conditionalFormatting sqref="D15:D20">
    <cfRule type="expression" dxfId="30" priority="1">
      <formula>LEFT($D15,1)="✓"</formula>
    </cfRule>
    <cfRule type="expression" dxfId="29" priority="2">
      <formula>LEFT($D15,1)="⚠"</formula>
    </cfRule>
    <cfRule type="expression" dxfId="28" priority="3">
      <formula>LEFT($D15,1)="–"</formula>
    </cfRule>
  </conditionalFormatting>
  <hyperlinks>
    <hyperlink ref="B9" location="'Incident Summary'!A1" tooltip="Go to Incident Summary" display="1   Incident Summary" xr:uid="{46444366-F058-4CD6-829D-28C6A7427FAC}"/>
    <hyperlink ref="B10" location="'Timeline'!A1" tooltip="Go to Timeline" display="2   Timeline" xr:uid="{46FA06DE-4988-4E87-B875-C1D030E51E94}"/>
    <hyperlink ref="B11" location="'Contributing Factors'!A1" tooltip="Go to Contributing Factors" display="3   Contributing Factors" xr:uid="{6BCF016D-C5EA-4922-B953-4B491B0DBEBE}"/>
    <hyperlink ref="B12" location="'Action Items'!A1" tooltip="Go to Action Items" display="4   Action Items" xr:uid="{1D615B9C-DCA7-4A72-BFFD-7D486472D8CA}"/>
  </hyperlinks>
  <printOptions horizontalCentered="1"/>
  <pageMargins left="0.75" right="0.75" top="1" bottom="1" header="0.5" footer="0.5"/>
  <pageSetup fitToHeight="0" orientation="portrait" r:id="rId1"/>
  <headerFooter>
    <oddFooter>&amp;C&amp;A  ·  Page &amp;P of &amp;N&amp;RBlameless Postmortem</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2410C"/>
    <pageSetUpPr fitToPage="1"/>
  </sheetPr>
  <dimension ref="A1:H42"/>
  <sheetViews>
    <sheetView showGridLines="0" workbookViewId="0">
      <pane ySplit="2" topLeftCell="A3" activePane="bottomLeft" state="frozen"/>
      <selection pane="bottomLeft"/>
    </sheetView>
  </sheetViews>
  <sheetFormatPr defaultRowHeight="15" x14ac:dyDescent="0.25"/>
  <cols>
    <col min="1" max="1" width="38.140625" style="1" customWidth="1"/>
    <col min="2" max="2" width="41.85546875" style="1" customWidth="1"/>
    <col min="3" max="3" width="49.5703125" style="1" customWidth="1"/>
    <col min="4" max="4" width="3.85546875" style="1" customWidth="1"/>
    <col min="5" max="8" width="9.140625" style="1"/>
  </cols>
  <sheetData>
    <row r="1" spans="1:3" ht="44.1" customHeight="1" x14ac:dyDescent="0.25">
      <c r="A1" s="2" t="s">
        <v>6</v>
      </c>
    </row>
    <row r="2" spans="1:3" x14ac:dyDescent="0.25">
      <c r="A2" s="3" t="s">
        <v>113</v>
      </c>
    </row>
    <row r="3" spans="1:3" ht="8.1" customHeight="1" x14ac:dyDescent="0.25"/>
    <row r="4" spans="1:3" ht="30" customHeight="1" x14ac:dyDescent="0.25">
      <c r="A4" s="84" t="str">
        <f>IF(COUNT(B21:B25)&lt;5,"Enter all five timestamps to calculate response times.",B13&amp;"  ·  "&amp;B14&amp;"  ·  "&amp;B31&amp;" min total duration"&amp;IF(B37="",""," ·  "&amp;TEXT(B37,"0%")&amp;" of error budget used"))</f>
        <v>Sev 2  ·  Checkout  ·  90 min total duration ·  208% of error budget used</v>
      </c>
      <c r="B4" s="84"/>
      <c r="C4" s="84"/>
    </row>
    <row r="5" spans="1:3" ht="8.1" customHeight="1" x14ac:dyDescent="0.25"/>
    <row r="6" spans="1:3" ht="20.100000000000001" customHeight="1" x14ac:dyDescent="0.25">
      <c r="A6" s="4" t="s">
        <v>114</v>
      </c>
      <c r="B6" s="8" t="s">
        <v>115</v>
      </c>
      <c r="C6" s="4" t="s">
        <v>116</v>
      </c>
    </row>
    <row r="7" spans="1:3" ht="38.1" customHeight="1" x14ac:dyDescent="0.25">
      <c r="A7" s="7" t="str">
        <f>IF(B13="","–",B13)</f>
        <v>Sev 2</v>
      </c>
      <c r="B7" s="9" t="str">
        <f>IF(B31="","–",B31&amp;" min")</f>
        <v>90 min</v>
      </c>
      <c r="C7" s="5">
        <f>IF(B37="","–",B37)</f>
        <v>2.083333333333333</v>
      </c>
    </row>
    <row r="8" spans="1:3" ht="27.95" customHeight="1" x14ac:dyDescent="0.25">
      <c r="A8" s="6" t="str">
        <f>B14&amp;IF(AND(B14&lt;&gt;"",B12&lt;&gt;"")," · ","")&amp;B12</f>
        <v>Checkout · INC-1042</v>
      </c>
      <c r="B8" s="10" t="str">
        <f>IF(OR(B28="",B30=""),"","Detected in "&amp;B28&amp;" min · mitigated in "&amp;B30&amp;" min")</f>
        <v>Detected in 22 min · mitigated in 46 min</v>
      </c>
      <c r="C8" s="6" t="str">
        <f>IF(B36="","","of "&amp;TEXT(B36,"0.0")&amp;" min budget ("&amp;B35&amp;" days at "&amp;B34&amp;"% SLO)")</f>
        <v>of 43.2 min budget (30 days at 99.9% SLO)</v>
      </c>
    </row>
    <row r="9" spans="1:3" ht="9.9499999999999993" customHeight="1" x14ac:dyDescent="0.25"/>
    <row r="10" spans="1:3" ht="24" customHeight="1" x14ac:dyDescent="0.25">
      <c r="A10" s="11" t="s">
        <v>117</v>
      </c>
      <c r="B10" s="11" t="s">
        <v>7</v>
      </c>
      <c r="C10" s="11" t="s">
        <v>118</v>
      </c>
    </row>
    <row r="11" spans="1:3" ht="21.95" customHeight="1" x14ac:dyDescent="0.25">
      <c r="A11" s="12" t="s">
        <v>8</v>
      </c>
      <c r="B11" s="13" t="s">
        <v>9</v>
      </c>
      <c r="C11" s="14" t="s">
        <v>10</v>
      </c>
    </row>
    <row r="12" spans="1:3" ht="21.95" customHeight="1" x14ac:dyDescent="0.25">
      <c r="A12" s="15" t="s">
        <v>11</v>
      </c>
      <c r="B12" s="16" t="s">
        <v>12</v>
      </c>
      <c r="C12" s="17" t="s">
        <v>119</v>
      </c>
    </row>
    <row r="13" spans="1:3" ht="21.95" customHeight="1" x14ac:dyDescent="0.25">
      <c r="A13" s="15" t="s">
        <v>13</v>
      </c>
      <c r="B13" s="16" t="s">
        <v>14</v>
      </c>
      <c r="C13" s="17" t="s">
        <v>15</v>
      </c>
    </row>
    <row r="14" spans="1:3" ht="21.95" customHeight="1" x14ac:dyDescent="0.25">
      <c r="A14" s="15" t="s">
        <v>16</v>
      </c>
      <c r="B14" s="16" t="s">
        <v>17</v>
      </c>
      <c r="C14" s="17" t="s">
        <v>120</v>
      </c>
    </row>
    <row r="15" spans="1:3" ht="21.95" customHeight="1" x14ac:dyDescent="0.25">
      <c r="A15" s="15" t="s">
        <v>18</v>
      </c>
      <c r="B15" s="16" t="s">
        <v>19</v>
      </c>
      <c r="C15" s="17" t="s">
        <v>121</v>
      </c>
    </row>
    <row r="16" spans="1:3" ht="21.95" customHeight="1" x14ac:dyDescent="0.25">
      <c r="A16" s="15" t="s">
        <v>20</v>
      </c>
      <c r="B16" s="16" t="s">
        <v>21</v>
      </c>
      <c r="C16" s="17" t="s">
        <v>121</v>
      </c>
    </row>
    <row r="17" spans="1:3" ht="48" customHeight="1" x14ac:dyDescent="0.25">
      <c r="A17" s="15" t="s">
        <v>22</v>
      </c>
      <c r="B17" s="16" t="s">
        <v>23</v>
      </c>
      <c r="C17" s="17" t="s">
        <v>24</v>
      </c>
    </row>
    <row r="18" spans="1:3" ht="33.950000000000003" customHeight="1" x14ac:dyDescent="0.25">
      <c r="A18" s="15" t="s">
        <v>25</v>
      </c>
      <c r="B18" s="16" t="s">
        <v>26</v>
      </c>
      <c r="C18" s="17" t="s">
        <v>27</v>
      </c>
    </row>
    <row r="19" spans="1:3" ht="12" customHeight="1" x14ac:dyDescent="0.25"/>
    <row r="20" spans="1:3" ht="24" customHeight="1" x14ac:dyDescent="0.25">
      <c r="A20" s="11" t="s">
        <v>28</v>
      </c>
      <c r="B20" s="11" t="s">
        <v>122</v>
      </c>
      <c r="C20" s="11" t="s">
        <v>123</v>
      </c>
    </row>
    <row r="21" spans="1:3" ht="21.95" customHeight="1" x14ac:dyDescent="0.25">
      <c r="A21" s="12" t="s">
        <v>29</v>
      </c>
      <c r="B21" s="18">
        <v>46280.5847222222</v>
      </c>
      <c r="C21" s="14" t="s">
        <v>124</v>
      </c>
    </row>
    <row r="22" spans="1:3" ht="21.95" customHeight="1" x14ac:dyDescent="0.25">
      <c r="A22" s="15" t="s">
        <v>30</v>
      </c>
      <c r="B22" s="19">
        <v>46280.6</v>
      </c>
      <c r="C22" s="20" t="str">
        <f>IF(OR(B22="",B21=""),"",IF(B22&gt;=B21,"✓ In sequence","⚠ Earlier than impact start"))</f>
        <v>✓ In sequence</v>
      </c>
    </row>
    <row r="23" spans="1:3" ht="21.95" customHeight="1" x14ac:dyDescent="0.25">
      <c r="A23" s="15" t="s">
        <v>31</v>
      </c>
      <c r="B23" s="19">
        <v>46280.602083333302</v>
      </c>
      <c r="C23" s="20" t="str">
        <f>IF(OR(B23="",B22=""),"",IF(B23&gt;=B22,"✓ In sequence","⚠ Earlier than detection"))</f>
        <v>✓ In sequence</v>
      </c>
    </row>
    <row r="24" spans="1:3" ht="21.95" customHeight="1" x14ac:dyDescent="0.25">
      <c r="A24" s="15" t="s">
        <v>32</v>
      </c>
      <c r="B24" s="19">
        <v>46280.631944444503</v>
      </c>
      <c r="C24" s="20" t="str">
        <f>IF(OR(B24="",B23=""),"",IF(B24&gt;=B23,"✓ In sequence","⚠ Earlier than acknowledgment"))</f>
        <v>✓ In sequence</v>
      </c>
    </row>
    <row r="25" spans="1:3" ht="21.95" customHeight="1" x14ac:dyDescent="0.25">
      <c r="A25" s="15" t="s">
        <v>33</v>
      </c>
      <c r="B25" s="19">
        <v>46280.6472222222</v>
      </c>
      <c r="C25" s="20" t="str">
        <f>IF(OR(B25="",B24=""),"",IF(B25&gt;=B24,"✓ In sequence","⚠ Earlier than mitigation"))</f>
        <v>✓ In sequence</v>
      </c>
    </row>
    <row r="26" spans="1:3" ht="12" customHeight="1" x14ac:dyDescent="0.25"/>
    <row r="27" spans="1:3" ht="24" customHeight="1" x14ac:dyDescent="0.25">
      <c r="A27" s="11" t="s">
        <v>125</v>
      </c>
      <c r="B27" s="11" t="s">
        <v>126</v>
      </c>
      <c r="C27" s="11" t="s">
        <v>127</v>
      </c>
    </row>
    <row r="28" spans="1:3" ht="21.95" customHeight="1" x14ac:dyDescent="0.25">
      <c r="A28" s="12" t="s">
        <v>34</v>
      </c>
      <c r="B28" s="21">
        <f>IF(OR(B21="",B22=""),"",ROUND((B22-B21)*1440,0))</f>
        <v>22</v>
      </c>
      <c r="C28" s="14" t="str">
        <f>IF(B28="","",INT(B28/60)&amp;"h "&amp;MOD(B28,60)&amp;"m")</f>
        <v>0h 22m</v>
      </c>
    </row>
    <row r="29" spans="1:3" ht="21.95" customHeight="1" x14ac:dyDescent="0.25">
      <c r="A29" s="15" t="s">
        <v>35</v>
      </c>
      <c r="B29" s="22">
        <f>IF(OR(B22="",B23=""),"",ROUND((B23-B22)*1440,0))</f>
        <v>3</v>
      </c>
      <c r="C29" s="17" t="str">
        <f>IF(B29="","",INT(B29/60)&amp;"h "&amp;MOD(B29,60)&amp;"m")</f>
        <v>0h 3m</v>
      </c>
    </row>
    <row r="30" spans="1:3" ht="21.95" customHeight="1" x14ac:dyDescent="0.25">
      <c r="A30" s="15" t="s">
        <v>36</v>
      </c>
      <c r="B30" s="22">
        <f>IF(OR(B22="",B24=""),"",ROUND((B24-B22)*1440,0))</f>
        <v>46</v>
      </c>
      <c r="C30" s="17" t="str">
        <f>IF(B30="","",INT(B30/60)&amp;"h "&amp;MOD(B30,60)&amp;"m")</f>
        <v>0h 46m</v>
      </c>
    </row>
    <row r="31" spans="1:3" ht="21.95" customHeight="1" x14ac:dyDescent="0.25">
      <c r="A31" s="15" t="s">
        <v>37</v>
      </c>
      <c r="B31" s="22">
        <f>IF(OR(B21="",B25=""),"",ROUND((B25-B21)*1440,0))</f>
        <v>90</v>
      </c>
      <c r="C31" s="17" t="str">
        <f>IF(B31="","",INT(B31/60)&amp;"h "&amp;MOD(B31,60)&amp;"m")</f>
        <v>1h 30m</v>
      </c>
    </row>
    <row r="32" spans="1:3" ht="12" customHeight="1" x14ac:dyDescent="0.25"/>
    <row r="33" spans="1:3" ht="24" customHeight="1" x14ac:dyDescent="0.25">
      <c r="A33" s="11" t="s">
        <v>38</v>
      </c>
      <c r="B33" s="11" t="s">
        <v>128</v>
      </c>
      <c r="C33" s="11" t="s">
        <v>129</v>
      </c>
    </row>
    <row r="34" spans="1:3" ht="21.95" customHeight="1" x14ac:dyDescent="0.25">
      <c r="A34" s="12" t="s">
        <v>39</v>
      </c>
      <c r="B34" s="23">
        <v>99.9</v>
      </c>
      <c r="C34" s="14" t="s">
        <v>130</v>
      </c>
    </row>
    <row r="35" spans="1:3" ht="21.95" customHeight="1" x14ac:dyDescent="0.25">
      <c r="A35" s="15" t="s">
        <v>40</v>
      </c>
      <c r="B35" s="24">
        <v>30</v>
      </c>
      <c r="C35" s="17" t="s">
        <v>131</v>
      </c>
    </row>
    <row r="36" spans="1:3" ht="21.95" customHeight="1" x14ac:dyDescent="0.25">
      <c r="A36" s="15" t="s">
        <v>41</v>
      </c>
      <c r="B36" s="25">
        <f>IF(OR(B34="",B35=""),"",ROUND(B35*1440*(1-B34/100),1))</f>
        <v>43.2</v>
      </c>
      <c r="C36" s="17" t="s">
        <v>132</v>
      </c>
    </row>
    <row r="37" spans="1:3" ht="21.95" customHeight="1" x14ac:dyDescent="0.25">
      <c r="A37" s="15" t="s">
        <v>42</v>
      </c>
      <c r="B37" s="26">
        <f>IF(OR(B36="",B36=0,B31=""),"",B31/B36)</f>
        <v>2.083333333333333</v>
      </c>
      <c r="C37" s="27" t="str">
        <f>IF(B37="","",IF(B37&gt;=1,"Budget exhausted",IF(B37&gt;=0.5,"Over half consumed","Within budget")))</f>
        <v>Budget exhausted</v>
      </c>
    </row>
    <row r="38" spans="1:3" ht="12" customHeight="1" x14ac:dyDescent="0.25"/>
    <row r="39" spans="1:3" ht="24" customHeight="1" x14ac:dyDescent="0.25">
      <c r="A39" s="11" t="s">
        <v>133</v>
      </c>
      <c r="B39" s="11" t="s">
        <v>7</v>
      </c>
      <c r="C39" s="11" t="s">
        <v>134</v>
      </c>
    </row>
    <row r="40" spans="1:3" ht="48" customHeight="1" x14ac:dyDescent="0.25">
      <c r="A40" s="12" t="s">
        <v>135</v>
      </c>
      <c r="B40" s="13" t="s">
        <v>142</v>
      </c>
      <c r="C40" s="14" t="s">
        <v>136</v>
      </c>
    </row>
    <row r="41" spans="1:3" ht="48" customHeight="1" x14ac:dyDescent="0.25">
      <c r="A41" s="15" t="s">
        <v>137</v>
      </c>
      <c r="B41" s="16" t="s">
        <v>138</v>
      </c>
      <c r="C41" s="17" t="s">
        <v>139</v>
      </c>
    </row>
    <row r="42" spans="1:3" ht="48" customHeight="1" x14ac:dyDescent="0.25">
      <c r="A42" s="15" t="s">
        <v>140</v>
      </c>
      <c r="B42" s="16"/>
      <c r="C42" s="17" t="s">
        <v>141</v>
      </c>
    </row>
  </sheetData>
  <mergeCells count="1">
    <mergeCell ref="A4:C4"/>
  </mergeCells>
  <conditionalFormatting sqref="A7">
    <cfRule type="expression" dxfId="27" priority="10">
      <formula>$B$13="Sev 1"</formula>
    </cfRule>
    <cfRule type="expression" dxfId="26" priority="11">
      <formula>$B$13="Sev 2"</formula>
    </cfRule>
    <cfRule type="expression" dxfId="25" priority="12">
      <formula>$B$13="Sev 3"</formula>
    </cfRule>
  </conditionalFormatting>
  <conditionalFormatting sqref="A4:C4">
    <cfRule type="expression" dxfId="24" priority="1">
      <formula>AND(ISNUMBER($B$37),$B$37&gt;=1)</formula>
    </cfRule>
    <cfRule type="expression" dxfId="23" priority="2">
      <formula>AND(ISNUMBER($B$37),$B$37&gt;=0.5,$B$37&lt;1)</formula>
    </cfRule>
    <cfRule type="expression" dxfId="22" priority="3">
      <formula>AND(ISNUMBER($B$37),$B$37&lt;0.5)</formula>
    </cfRule>
  </conditionalFormatting>
  <conditionalFormatting sqref="C7">
    <cfRule type="expression" dxfId="21" priority="4">
      <formula>AND(ISNUMBER($B$37),$B$37&gt;=1)</formula>
    </cfRule>
  </conditionalFormatting>
  <conditionalFormatting sqref="C22:C25">
    <cfRule type="expression" dxfId="20" priority="8">
      <formula>LEFT(C22,1)="⚠"</formula>
    </cfRule>
    <cfRule type="expression" dxfId="19" priority="9">
      <formula>LEFT(C22,1)="✓"</formula>
    </cfRule>
  </conditionalFormatting>
  <conditionalFormatting sqref="C37">
    <cfRule type="expression" dxfId="18" priority="5">
      <formula>AND(ISNUMBER($B$37),$B$37&gt;=1)</formula>
    </cfRule>
    <cfRule type="expression" dxfId="17" priority="6">
      <formula>AND(ISNUMBER($B$37),$B$37&gt;=0.5,$B$37&lt;1)</formula>
    </cfRule>
    <cfRule type="expression" dxfId="16" priority="7">
      <formula>AND(ISNUMBER($B$37),$B$37&lt;0.5)</formula>
    </cfRule>
  </conditionalFormatting>
  <dataValidations count="4">
    <dataValidation type="list" allowBlank="1" showInputMessage="1" showErrorMessage="1" sqref="B13" xr:uid="{A9087029-C943-477A-B13D-9D67B9D92BF9}">
      <formula1>"Sev 1,Sev 2,Sev 3,Sev 4"</formula1>
    </dataValidation>
    <dataValidation type="date" operator="greaterThan" allowBlank="1" showInputMessage="1" showErrorMessage="1" errorTitle="Date and time needed" error="Enter a date and time, for example 2026-09-15 14:02." promptTitle="Timestamp" prompt="Date and time, e.g. 2026-09-15 14:02. Keep events in order." sqref="B21:B25" xr:uid="{F0B4B2DC-CCAE-4AE7-A9D5-0C92C55B6AD6}">
      <formula1>36526</formula1>
    </dataValidation>
    <dataValidation type="decimal" allowBlank="1" showInputMessage="1" showErrorMessage="1" errorTitle="SLO" error="Enter a percentage between 0 and 100, for example 99.9." sqref="B34" xr:uid="{EAF1740E-4431-441F-A1C1-109F9B45AA8E}">
      <formula1>0</formula1>
      <formula2>100</formula2>
    </dataValidation>
    <dataValidation type="whole" allowBlank="1" showInputMessage="1" showErrorMessage="1" errorTitle="Period" error="Enter a whole number of days from 1 to 366." sqref="B35" xr:uid="{BA73BCE7-7354-4E71-A8ED-A97455E5E979}">
      <formula1>1</formula1>
      <formula2>366</formula2>
    </dataValidation>
  </dataValidations>
  <printOptions horizontalCentered="1"/>
  <pageMargins left="0.75" right="0.75" top="1" bottom="1" header="0.5" footer="0.5"/>
  <pageSetup scale="68" fitToHeight="0" orientation="portrait" r:id="rId1"/>
  <headerFooter>
    <oddFooter>&amp;C&amp;A  ·  Page &amp;P of &amp;N&amp;RBlameless Postmortem</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6FBF"/>
    <pageSetUpPr fitToPage="1"/>
  </sheetPr>
  <dimension ref="A1:G29"/>
  <sheetViews>
    <sheetView showGridLines="0" workbookViewId="0">
      <pane ySplit="4" topLeftCell="A5" activePane="bottomLeft" state="frozen"/>
      <selection pane="bottomLeft"/>
    </sheetView>
  </sheetViews>
  <sheetFormatPr defaultRowHeight="15" x14ac:dyDescent="0.25"/>
  <cols>
    <col min="1" max="1" width="24.7109375" style="1" customWidth="1"/>
    <col min="2" max="2" width="14.28515625" style="1" customWidth="1"/>
    <col min="3" max="3" width="24.7109375" style="1" customWidth="1"/>
    <col min="4" max="4" width="72.42578125" style="1" customWidth="1"/>
    <col min="5" max="5" width="26.7109375" style="1" customWidth="1"/>
    <col min="6" max="6" width="49.5703125" style="1" customWidth="1"/>
    <col min="7" max="7" width="9.140625" style="1"/>
  </cols>
  <sheetData>
    <row r="1" spans="1:6" ht="44.1" customHeight="1" x14ac:dyDescent="0.25">
      <c r="A1" s="28" t="s">
        <v>43</v>
      </c>
    </row>
    <row r="2" spans="1:6" x14ac:dyDescent="0.25">
      <c r="A2" s="29" t="s">
        <v>145</v>
      </c>
    </row>
    <row r="3" spans="1:6" ht="8.1" customHeight="1" x14ac:dyDescent="0.25"/>
    <row r="4" spans="1:6" ht="27.95" customHeight="1" x14ac:dyDescent="0.25">
      <c r="A4" s="30" t="s">
        <v>44</v>
      </c>
      <c r="B4" s="31" t="s">
        <v>143</v>
      </c>
      <c r="C4" s="30" t="s">
        <v>144</v>
      </c>
      <c r="D4" s="30" t="s">
        <v>45</v>
      </c>
      <c r="E4" s="30" t="s">
        <v>46</v>
      </c>
      <c r="F4" s="30" t="s">
        <v>2</v>
      </c>
    </row>
    <row r="5" spans="1:6" ht="24" customHeight="1" x14ac:dyDescent="0.25">
      <c r="A5" s="32">
        <v>46280.569444444453</v>
      </c>
      <c r="B5" s="33">
        <f t="shared" ref="B5:B29" si="0">IF(OR(A5="",Impact_Start=""),"",ROUND((A5-Impact_Start)*1440,0))</f>
        <v>-22</v>
      </c>
      <c r="C5" s="34" t="str">
        <f t="shared" ref="C5:C29" si="1">IF(OR(A5="",COUNT(Impact_Start,Detected_At,Mitigated_At,Resolved_At)&lt;4),"",IF(A5&lt;Impact_Start,"Lead-up",IF(A5&lt;Detected_At,"Undetected impact",IF(A5&lt;=Mitigated_At,"Response","Recovery"))))</f>
        <v>Lead-up</v>
      </c>
      <c r="D5" s="35" t="s">
        <v>47</v>
      </c>
      <c r="E5" s="35" t="s">
        <v>48</v>
      </c>
      <c r="F5" s="36"/>
    </row>
    <row r="6" spans="1:6" ht="24" customHeight="1" x14ac:dyDescent="0.25">
      <c r="A6" s="37">
        <v>46280.584722222222</v>
      </c>
      <c r="B6" s="38">
        <f t="shared" si="0"/>
        <v>0</v>
      </c>
      <c r="C6" s="39" t="str">
        <f t="shared" si="1"/>
        <v>Undetected impact</v>
      </c>
      <c r="D6" s="40" t="s">
        <v>49</v>
      </c>
      <c r="E6" s="40" t="s">
        <v>50</v>
      </c>
      <c r="F6" s="41" t="s">
        <v>51</v>
      </c>
    </row>
    <row r="7" spans="1:6" ht="24" customHeight="1" x14ac:dyDescent="0.25">
      <c r="A7" s="37">
        <v>46280.6</v>
      </c>
      <c r="B7" s="38">
        <f t="shared" si="0"/>
        <v>22</v>
      </c>
      <c r="C7" s="39" t="str">
        <f t="shared" si="1"/>
        <v>Response</v>
      </c>
      <c r="D7" s="40" t="s">
        <v>52</v>
      </c>
      <c r="E7" s="40" t="s">
        <v>53</v>
      </c>
      <c r="F7" s="41" t="s">
        <v>54</v>
      </c>
    </row>
    <row r="8" spans="1:6" ht="24" customHeight="1" x14ac:dyDescent="0.25">
      <c r="A8" s="37">
        <v>46280.602083333331</v>
      </c>
      <c r="B8" s="38">
        <f t="shared" si="0"/>
        <v>25</v>
      </c>
      <c r="C8" s="39" t="str">
        <f t="shared" si="1"/>
        <v>Response</v>
      </c>
      <c r="D8" s="40" t="s">
        <v>55</v>
      </c>
      <c r="E8" s="40" t="s">
        <v>56</v>
      </c>
      <c r="F8" s="41"/>
    </row>
    <row r="9" spans="1:6" ht="24" customHeight="1" x14ac:dyDescent="0.25">
      <c r="A9" s="37">
        <v>46280.621527777781</v>
      </c>
      <c r="B9" s="38">
        <f t="shared" si="0"/>
        <v>53</v>
      </c>
      <c r="C9" s="39" t="str">
        <f t="shared" si="1"/>
        <v>Response</v>
      </c>
      <c r="D9" s="40" t="s">
        <v>57</v>
      </c>
      <c r="E9" s="40" t="s">
        <v>58</v>
      </c>
      <c r="F9" s="41" t="s">
        <v>59</v>
      </c>
    </row>
    <row r="10" spans="1:6" ht="24" customHeight="1" x14ac:dyDescent="0.25">
      <c r="A10" s="37">
        <v>46280.631944444453</v>
      </c>
      <c r="B10" s="38">
        <f t="shared" si="0"/>
        <v>68</v>
      </c>
      <c r="C10" s="39" t="str">
        <f t="shared" si="1"/>
        <v>Response</v>
      </c>
      <c r="D10" s="40" t="s">
        <v>60</v>
      </c>
      <c r="E10" s="40" t="s">
        <v>48</v>
      </c>
      <c r="F10" s="41"/>
    </row>
    <row r="11" spans="1:6" ht="24" customHeight="1" x14ac:dyDescent="0.25">
      <c r="A11" s="37">
        <v>46280.647222222222</v>
      </c>
      <c r="B11" s="38">
        <f t="shared" si="0"/>
        <v>90</v>
      </c>
      <c r="C11" s="39" t="str">
        <f t="shared" si="1"/>
        <v>Recovery</v>
      </c>
      <c r="D11" s="40" t="s">
        <v>61</v>
      </c>
      <c r="E11" s="40" t="s">
        <v>50</v>
      </c>
      <c r="F11" s="41"/>
    </row>
    <row r="12" spans="1:6" ht="24" customHeight="1" x14ac:dyDescent="0.25">
      <c r="A12" s="37"/>
      <c r="B12" s="38" t="str">
        <f t="shared" si="0"/>
        <v/>
      </c>
      <c r="C12" s="39" t="str">
        <f t="shared" si="1"/>
        <v/>
      </c>
      <c r="D12" s="40"/>
      <c r="E12" s="40"/>
      <c r="F12" s="41"/>
    </row>
    <row r="13" spans="1:6" ht="24" customHeight="1" x14ac:dyDescent="0.25">
      <c r="A13" s="37"/>
      <c r="B13" s="38" t="str">
        <f t="shared" si="0"/>
        <v/>
      </c>
      <c r="C13" s="39" t="str">
        <f t="shared" si="1"/>
        <v/>
      </c>
      <c r="D13" s="40"/>
      <c r="E13" s="40"/>
      <c r="F13" s="41"/>
    </row>
    <row r="14" spans="1:6" ht="24" customHeight="1" x14ac:dyDescent="0.25">
      <c r="A14" s="37"/>
      <c r="B14" s="38" t="str">
        <f t="shared" si="0"/>
        <v/>
      </c>
      <c r="C14" s="39" t="str">
        <f t="shared" si="1"/>
        <v/>
      </c>
      <c r="D14" s="40"/>
      <c r="E14" s="40"/>
      <c r="F14" s="41"/>
    </row>
    <row r="15" spans="1:6" ht="24" customHeight="1" x14ac:dyDescent="0.25">
      <c r="A15" s="37"/>
      <c r="B15" s="38" t="str">
        <f t="shared" si="0"/>
        <v/>
      </c>
      <c r="C15" s="39" t="str">
        <f t="shared" si="1"/>
        <v/>
      </c>
      <c r="D15" s="40"/>
      <c r="E15" s="40"/>
      <c r="F15" s="41"/>
    </row>
    <row r="16" spans="1:6" ht="24" customHeight="1" x14ac:dyDescent="0.25">
      <c r="A16" s="37"/>
      <c r="B16" s="38" t="str">
        <f t="shared" si="0"/>
        <v/>
      </c>
      <c r="C16" s="39" t="str">
        <f t="shared" si="1"/>
        <v/>
      </c>
      <c r="D16" s="40"/>
      <c r="E16" s="40"/>
      <c r="F16" s="41"/>
    </row>
    <row r="17" spans="1:6" ht="24" customHeight="1" x14ac:dyDescent="0.25">
      <c r="A17" s="37"/>
      <c r="B17" s="38" t="str">
        <f t="shared" si="0"/>
        <v/>
      </c>
      <c r="C17" s="39" t="str">
        <f t="shared" si="1"/>
        <v/>
      </c>
      <c r="D17" s="40"/>
      <c r="E17" s="40"/>
      <c r="F17" s="41"/>
    </row>
    <row r="18" spans="1:6" ht="24" customHeight="1" x14ac:dyDescent="0.25">
      <c r="A18" s="37"/>
      <c r="B18" s="38" t="str">
        <f t="shared" si="0"/>
        <v/>
      </c>
      <c r="C18" s="39" t="str">
        <f t="shared" si="1"/>
        <v/>
      </c>
      <c r="D18" s="40"/>
      <c r="E18" s="40"/>
      <c r="F18" s="41"/>
    </row>
    <row r="19" spans="1:6" ht="24" customHeight="1" x14ac:dyDescent="0.25">
      <c r="A19" s="37"/>
      <c r="B19" s="38" t="str">
        <f t="shared" si="0"/>
        <v/>
      </c>
      <c r="C19" s="39" t="str">
        <f t="shared" si="1"/>
        <v/>
      </c>
      <c r="D19" s="40"/>
      <c r="E19" s="40"/>
      <c r="F19" s="41"/>
    </row>
    <row r="20" spans="1:6" ht="24" customHeight="1" x14ac:dyDescent="0.25">
      <c r="A20" s="37"/>
      <c r="B20" s="38" t="str">
        <f t="shared" si="0"/>
        <v/>
      </c>
      <c r="C20" s="39" t="str">
        <f t="shared" si="1"/>
        <v/>
      </c>
      <c r="D20" s="40"/>
      <c r="E20" s="40"/>
      <c r="F20" s="41"/>
    </row>
    <row r="21" spans="1:6" ht="24" customHeight="1" x14ac:dyDescent="0.25">
      <c r="A21" s="37"/>
      <c r="B21" s="38" t="str">
        <f t="shared" si="0"/>
        <v/>
      </c>
      <c r="C21" s="39" t="str">
        <f t="shared" si="1"/>
        <v/>
      </c>
      <c r="D21" s="40"/>
      <c r="E21" s="40"/>
      <c r="F21" s="41"/>
    </row>
    <row r="22" spans="1:6" ht="24" customHeight="1" x14ac:dyDescent="0.25">
      <c r="A22" s="37"/>
      <c r="B22" s="38" t="str">
        <f t="shared" si="0"/>
        <v/>
      </c>
      <c r="C22" s="39" t="str">
        <f t="shared" si="1"/>
        <v/>
      </c>
      <c r="D22" s="40"/>
      <c r="E22" s="40"/>
      <c r="F22" s="41"/>
    </row>
    <row r="23" spans="1:6" ht="24" customHeight="1" x14ac:dyDescent="0.25">
      <c r="A23" s="37"/>
      <c r="B23" s="38" t="str">
        <f t="shared" si="0"/>
        <v/>
      </c>
      <c r="C23" s="39" t="str">
        <f t="shared" si="1"/>
        <v/>
      </c>
      <c r="D23" s="40"/>
      <c r="E23" s="40"/>
      <c r="F23" s="41"/>
    </row>
    <row r="24" spans="1:6" ht="24" customHeight="1" x14ac:dyDescent="0.25">
      <c r="A24" s="37"/>
      <c r="B24" s="38" t="str">
        <f t="shared" si="0"/>
        <v/>
      </c>
      <c r="C24" s="39" t="str">
        <f t="shared" si="1"/>
        <v/>
      </c>
      <c r="D24" s="40"/>
      <c r="E24" s="40"/>
      <c r="F24" s="41"/>
    </row>
    <row r="25" spans="1:6" ht="24" customHeight="1" x14ac:dyDescent="0.25">
      <c r="A25" s="37"/>
      <c r="B25" s="38" t="str">
        <f t="shared" si="0"/>
        <v/>
      </c>
      <c r="C25" s="39" t="str">
        <f t="shared" si="1"/>
        <v/>
      </c>
      <c r="D25" s="40"/>
      <c r="E25" s="40"/>
      <c r="F25" s="41"/>
    </row>
    <row r="26" spans="1:6" ht="24" customHeight="1" x14ac:dyDescent="0.25">
      <c r="A26" s="37"/>
      <c r="B26" s="38" t="str">
        <f t="shared" si="0"/>
        <v/>
      </c>
      <c r="C26" s="39" t="str">
        <f t="shared" si="1"/>
        <v/>
      </c>
      <c r="D26" s="40"/>
      <c r="E26" s="40"/>
      <c r="F26" s="41"/>
    </row>
    <row r="27" spans="1:6" ht="24" customHeight="1" x14ac:dyDescent="0.25">
      <c r="A27" s="37"/>
      <c r="B27" s="38" t="str">
        <f t="shared" si="0"/>
        <v/>
      </c>
      <c r="C27" s="39" t="str">
        <f t="shared" si="1"/>
        <v/>
      </c>
      <c r="D27" s="40"/>
      <c r="E27" s="40"/>
      <c r="F27" s="41"/>
    </row>
    <row r="28" spans="1:6" ht="24" customHeight="1" x14ac:dyDescent="0.25">
      <c r="A28" s="37"/>
      <c r="B28" s="38" t="str">
        <f t="shared" si="0"/>
        <v/>
      </c>
      <c r="C28" s="39" t="str">
        <f t="shared" si="1"/>
        <v/>
      </c>
      <c r="D28" s="40"/>
      <c r="E28" s="40"/>
      <c r="F28" s="41"/>
    </row>
    <row r="29" spans="1:6" ht="24" customHeight="1" x14ac:dyDescent="0.25">
      <c r="A29" s="37"/>
      <c r="B29" s="38" t="str">
        <f t="shared" si="0"/>
        <v/>
      </c>
      <c r="C29" s="39" t="str">
        <f t="shared" si="1"/>
        <v/>
      </c>
      <c r="D29" s="40"/>
      <c r="E29" s="40"/>
      <c r="F29" s="41"/>
    </row>
  </sheetData>
  <conditionalFormatting sqref="A6:A29">
    <cfRule type="expression" dxfId="15" priority="5">
      <formula>AND(A6&lt;&gt;"",A5&lt;&gt;"",A6&lt;A5)</formula>
    </cfRule>
  </conditionalFormatting>
  <conditionalFormatting sqref="C5:C29">
    <cfRule type="expression" dxfId="14" priority="1">
      <formula>$C5="Lead-up"</formula>
    </cfRule>
    <cfRule type="expression" dxfId="13" priority="2">
      <formula>$C5="Undetected impact"</formula>
    </cfRule>
    <cfRule type="expression" dxfId="12" priority="3">
      <formula>$C5="Response"</formula>
    </cfRule>
    <cfRule type="expression" dxfId="11" priority="4">
      <formula>$C5="Recovery"</formula>
    </cfRule>
  </conditionalFormatting>
  <dataValidations count="1">
    <dataValidation type="date" operator="greaterThan" allowBlank="1" showInputMessage="1" showErrorMessage="1" errorTitle="Date and time needed" error="Enter a date and time, for example 2026-09-15 14:02." promptTitle="Event time" prompt="Date and time, e.g. 2026-09-15 14:02." sqref="A5:A29" xr:uid="{9911B995-E923-4D34-9D1F-E33018A7196D}">
      <formula1>36526</formula1>
    </dataValidation>
  </dataValidations>
  <printOptions horizontalCentered="1"/>
  <pageMargins left="0.75" right="0.75" top="1" bottom="1" header="0.5" footer="0.5"/>
  <pageSetup scale="57" fitToHeight="0" orientation="landscape" r:id="rId1"/>
  <headerFooter>
    <oddFooter>&amp;C&amp;A  ·  Page &amp;P of &amp;N&amp;RBlameless Postmortem</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C5CBF"/>
    <pageSetUpPr fitToPage="1"/>
  </sheetPr>
  <dimension ref="A1:I24"/>
  <sheetViews>
    <sheetView showGridLines="0" workbookViewId="0">
      <pane ySplit="4" topLeftCell="A5" activePane="bottomLeft" state="frozen"/>
      <selection pane="bottomLeft"/>
    </sheetView>
  </sheetViews>
  <sheetFormatPr defaultRowHeight="15" x14ac:dyDescent="0.25"/>
  <cols>
    <col min="1" max="1" width="9.5703125" style="1" customWidth="1"/>
    <col min="2" max="2" width="57.140625" style="1" customWidth="1"/>
    <col min="3" max="3" width="22.85546875" style="1" customWidth="1"/>
    <col min="4" max="4" width="45.7109375" style="1" customWidth="1"/>
    <col min="5" max="5" width="53.28515625" style="1" customWidth="1"/>
    <col min="6" max="6" width="15.28515625" style="1" customWidth="1"/>
    <col min="7" max="7" width="4.5703125" style="1" customWidth="1"/>
    <col min="8" max="8" width="32.42578125" style="1" customWidth="1"/>
    <col min="9" max="9" width="13.28515625" style="1" customWidth="1"/>
  </cols>
  <sheetData>
    <row r="1" spans="1:9" ht="44.1" customHeight="1" x14ac:dyDescent="0.25">
      <c r="A1" s="28" t="s">
        <v>62</v>
      </c>
    </row>
    <row r="2" spans="1:9" x14ac:dyDescent="0.25">
      <c r="A2" s="29" t="s">
        <v>147</v>
      </c>
    </row>
    <row r="3" spans="1:9" ht="8.1" customHeight="1" x14ac:dyDescent="0.25"/>
    <row r="4" spans="1:9" ht="42" customHeight="1" x14ac:dyDescent="0.25">
      <c r="A4" s="30" t="s">
        <v>63</v>
      </c>
      <c r="B4" s="30" t="s">
        <v>64</v>
      </c>
      <c r="C4" s="30" t="s">
        <v>65</v>
      </c>
      <c r="D4" s="30" t="s">
        <v>66</v>
      </c>
      <c r="E4" s="30" t="s">
        <v>67</v>
      </c>
      <c r="F4" s="43" t="s">
        <v>146</v>
      </c>
      <c r="H4" s="42" t="s">
        <v>65</v>
      </c>
      <c r="I4" s="44" t="s">
        <v>148</v>
      </c>
    </row>
    <row r="5" spans="1:9" ht="30" customHeight="1" x14ac:dyDescent="0.25">
      <c r="A5" s="45" t="s">
        <v>68</v>
      </c>
      <c r="B5" s="35" t="s">
        <v>69</v>
      </c>
      <c r="C5" s="35" t="s">
        <v>70</v>
      </c>
      <c r="D5" s="35" t="s">
        <v>71</v>
      </c>
      <c r="E5" s="35" t="s">
        <v>72</v>
      </c>
      <c r="F5" s="46">
        <f>IF(Factors[[#This Row],[ID]]="","",COUNTIF(Actions[Linked factor],Factors[[#This Row],[ID]]))</f>
        <v>1</v>
      </c>
      <c r="H5" s="49" t="s">
        <v>70</v>
      </c>
      <c r="I5" s="56">
        <f>COUNTIF(Factors[Category],H5)</f>
        <v>1</v>
      </c>
    </row>
    <row r="6" spans="1:9" ht="30" customHeight="1" x14ac:dyDescent="0.25">
      <c r="A6" s="47" t="s">
        <v>73</v>
      </c>
      <c r="B6" s="40" t="s">
        <v>74</v>
      </c>
      <c r="C6" s="40" t="s">
        <v>75</v>
      </c>
      <c r="D6" s="40" t="s">
        <v>48</v>
      </c>
      <c r="E6" s="40" t="s">
        <v>76</v>
      </c>
      <c r="F6" s="48">
        <f>IF(Factors[[#This Row],[ID]]="","",COUNTIF(Actions[Linked factor],Factors[[#This Row],[ID]]))</f>
        <v>1</v>
      </c>
      <c r="H6" s="50" t="s">
        <v>75</v>
      </c>
      <c r="I6" s="57">
        <f>COUNTIF(Factors[Category],H6)</f>
        <v>1</v>
      </c>
    </row>
    <row r="7" spans="1:9" ht="30" customHeight="1" x14ac:dyDescent="0.25">
      <c r="A7" s="47" t="s">
        <v>77</v>
      </c>
      <c r="B7" s="40" t="s">
        <v>78</v>
      </c>
      <c r="C7" s="40" t="s">
        <v>79</v>
      </c>
      <c r="D7" s="40" t="s">
        <v>80</v>
      </c>
      <c r="E7" s="40" t="s">
        <v>81</v>
      </c>
      <c r="F7" s="48">
        <f>IF(Factors[[#This Row],[ID]]="","",COUNTIF(Actions[Linked factor],Factors[[#This Row],[ID]]))</f>
        <v>1</v>
      </c>
      <c r="H7" s="50" t="s">
        <v>149</v>
      </c>
      <c r="I7" s="57">
        <f>COUNTIF(Factors[Category],H7)</f>
        <v>0</v>
      </c>
    </row>
    <row r="8" spans="1:9" ht="30" customHeight="1" x14ac:dyDescent="0.25">
      <c r="A8" s="47" t="s">
        <v>82</v>
      </c>
      <c r="B8" s="40" t="s">
        <v>83</v>
      </c>
      <c r="C8" s="40" t="s">
        <v>84</v>
      </c>
      <c r="D8" s="40" t="s">
        <v>85</v>
      </c>
      <c r="E8" s="40" t="s">
        <v>86</v>
      </c>
      <c r="F8" s="48">
        <f>IF(Factors[[#This Row],[ID]]="","",COUNTIF(Actions[Linked factor],Factors[[#This Row],[ID]]))</f>
        <v>1</v>
      </c>
      <c r="H8" s="50" t="s">
        <v>150</v>
      </c>
      <c r="I8" s="57">
        <f>COUNTIF(Factors[Category],H8)</f>
        <v>0</v>
      </c>
    </row>
    <row r="9" spans="1:9" ht="30" customHeight="1" x14ac:dyDescent="0.25">
      <c r="A9" s="47"/>
      <c r="B9" s="40"/>
      <c r="C9" s="40"/>
      <c r="D9" s="40"/>
      <c r="E9" s="40"/>
      <c r="F9" s="48" t="str">
        <f>IF(Factors[[#This Row],[ID]]="","",COUNTIF(Actions[Linked factor],Factors[[#This Row],[ID]]))</f>
        <v/>
      </c>
      <c r="H9" s="50" t="s">
        <v>84</v>
      </c>
      <c r="I9" s="57">
        <f>COUNTIF(Factors[Category],H9)</f>
        <v>1</v>
      </c>
    </row>
    <row r="10" spans="1:9" ht="30" customHeight="1" x14ac:dyDescent="0.25">
      <c r="A10" s="47"/>
      <c r="B10" s="40"/>
      <c r="C10" s="40"/>
      <c r="D10" s="40"/>
      <c r="E10" s="40"/>
      <c r="F10" s="48" t="str">
        <f>IF(Factors[[#This Row],[ID]]="","",COUNTIF(Actions[Linked factor],Factors[[#This Row],[ID]]))</f>
        <v/>
      </c>
      <c r="H10" s="50" t="s">
        <v>151</v>
      </c>
      <c r="I10" s="57">
        <f>COUNTIF(Factors[Category],H10)</f>
        <v>0</v>
      </c>
    </row>
    <row r="11" spans="1:9" ht="30" customHeight="1" x14ac:dyDescent="0.25">
      <c r="A11" s="47"/>
      <c r="B11" s="40"/>
      <c r="C11" s="40"/>
      <c r="D11" s="40"/>
      <c r="E11" s="40"/>
      <c r="F11" s="48" t="str">
        <f>IF(Factors[[#This Row],[ID]]="","",COUNTIF(Actions[Linked factor],Factors[[#This Row],[ID]]))</f>
        <v/>
      </c>
      <c r="H11" s="50" t="s">
        <v>79</v>
      </c>
      <c r="I11" s="57">
        <f>COUNTIF(Factors[Category],H11)</f>
        <v>1</v>
      </c>
    </row>
    <row r="12" spans="1:9" ht="30" customHeight="1" x14ac:dyDescent="0.25">
      <c r="A12" s="47"/>
      <c r="B12" s="40"/>
      <c r="C12" s="40"/>
      <c r="D12" s="40"/>
      <c r="E12" s="40"/>
      <c r="F12" s="48" t="str">
        <f>IF(Factors[[#This Row],[ID]]="","",COUNTIF(Actions[Linked factor],Factors[[#This Row],[ID]]))</f>
        <v/>
      </c>
      <c r="H12" s="50" t="s">
        <v>152</v>
      </c>
      <c r="I12" s="57">
        <f>COUNTIF(Factors[Category],H12)</f>
        <v>0</v>
      </c>
    </row>
    <row r="13" spans="1:9" ht="30" customHeight="1" x14ac:dyDescent="0.25">
      <c r="A13" s="47"/>
      <c r="B13" s="40"/>
      <c r="C13" s="40"/>
      <c r="D13" s="40"/>
      <c r="E13" s="40"/>
      <c r="F13" s="48" t="str">
        <f>IF(Factors[[#This Row],[ID]]="","",COUNTIF(Actions[Linked factor],Factors[[#This Row],[ID]]))</f>
        <v/>
      </c>
      <c r="H13" s="50" t="s">
        <v>153</v>
      </c>
      <c r="I13" s="57">
        <f>COUNTIF(Factors[Category],H13)</f>
        <v>0</v>
      </c>
    </row>
    <row r="14" spans="1:9" ht="30" customHeight="1" x14ac:dyDescent="0.25">
      <c r="A14" s="47"/>
      <c r="B14" s="40"/>
      <c r="C14" s="40"/>
      <c r="D14" s="40"/>
      <c r="E14" s="40"/>
      <c r="F14" s="48" t="str">
        <f>IF(Factors[[#This Row],[ID]]="","",COUNTIF(Actions[Linked factor],Factors[[#This Row],[ID]]))</f>
        <v/>
      </c>
      <c r="H14" s="55" t="s">
        <v>154</v>
      </c>
      <c r="I14" s="52">
        <f>SUM(I5:I13)</f>
        <v>4</v>
      </c>
    </row>
    <row r="15" spans="1:9" ht="30" customHeight="1" x14ac:dyDescent="0.25">
      <c r="A15" s="47"/>
      <c r="B15" s="40"/>
      <c r="C15" s="40"/>
      <c r="D15" s="40"/>
      <c r="E15" s="40"/>
      <c r="F15" s="48" t="str">
        <f>IF(Factors[[#This Row],[ID]]="","",COUNTIF(Actions[Linked factor],Factors[[#This Row],[ID]]))</f>
        <v/>
      </c>
      <c r="H15" s="58"/>
      <c r="I15" s="59"/>
    </row>
    <row r="16" spans="1:9" ht="30" customHeight="1" x14ac:dyDescent="0.25">
      <c r="A16" s="47"/>
      <c r="B16" s="40"/>
      <c r="C16" s="40"/>
      <c r="D16" s="40"/>
      <c r="E16" s="40"/>
      <c r="F16" s="48" t="str">
        <f>IF(Factors[[#This Row],[ID]]="","",COUNTIF(Actions[Linked factor],Factors[[#This Row],[ID]]))</f>
        <v/>
      </c>
      <c r="H16" s="42" t="s">
        <v>155</v>
      </c>
      <c r="I16" s="51"/>
    </row>
    <row r="17" spans="1:9" ht="30" customHeight="1" x14ac:dyDescent="0.25">
      <c r="A17" s="47"/>
      <c r="B17" s="40"/>
      <c r="C17" s="40"/>
      <c r="D17" s="40"/>
      <c r="E17" s="40"/>
      <c r="F17" s="48" t="str">
        <f>IF(Factors[[#This Row],[ID]]="","",COUNTIF(Actions[Linked factor],Factors[[#This Row],[ID]]))</f>
        <v/>
      </c>
      <c r="H17" s="49" t="s">
        <v>156</v>
      </c>
      <c r="I17" s="53">
        <f>COUNTIFS(Factors[ID],"&lt;&gt;",Factors[Linked actions],0)</f>
        <v>0</v>
      </c>
    </row>
    <row r="18" spans="1:9" ht="30" customHeight="1" x14ac:dyDescent="0.25">
      <c r="A18" s="47"/>
      <c r="B18" s="40"/>
      <c r="C18" s="40"/>
      <c r="D18" s="40"/>
      <c r="E18" s="40"/>
      <c r="F18" s="48" t="str">
        <f>IF(Factors[[#This Row],[ID]]="","",COUNTIF(Actions[Linked factor],Factors[[#This Row],[ID]]))</f>
        <v/>
      </c>
      <c r="H18" s="50" t="s">
        <v>157</v>
      </c>
      <c r="I18" s="54">
        <f>COUNTIFS(Factors[ID],"&lt;&gt;",Factors[Category],"")</f>
        <v>0</v>
      </c>
    </row>
    <row r="19" spans="1:9" ht="30" customHeight="1" x14ac:dyDescent="0.25">
      <c r="A19" s="47"/>
      <c r="B19" s="40"/>
      <c r="C19" s="40"/>
      <c r="D19" s="40"/>
      <c r="E19" s="40"/>
      <c r="F19" s="48" t="str">
        <f>IF(Factors[[#This Row],[ID]]="","",COUNTIF(Actions[Linked factor],Factors[[#This Row],[ID]]))</f>
        <v/>
      </c>
    </row>
    <row r="20" spans="1:9" ht="30" customHeight="1" x14ac:dyDescent="0.25">
      <c r="A20" s="47"/>
      <c r="B20" s="40"/>
      <c r="C20" s="40"/>
      <c r="D20" s="40"/>
      <c r="E20" s="40"/>
      <c r="F20" s="48" t="str">
        <f>IF(Factors[[#This Row],[ID]]="","",COUNTIF(Actions[Linked factor],Factors[[#This Row],[ID]]))</f>
        <v/>
      </c>
    </row>
    <row r="21" spans="1:9" ht="30" customHeight="1" x14ac:dyDescent="0.25">
      <c r="A21" s="47"/>
      <c r="B21" s="40"/>
      <c r="C21" s="40"/>
      <c r="D21" s="40"/>
      <c r="E21" s="40"/>
      <c r="F21" s="48" t="str">
        <f>IF(Factors[[#This Row],[ID]]="","",COUNTIF(Actions[Linked factor],Factors[[#This Row],[ID]]))</f>
        <v/>
      </c>
    </row>
    <row r="22" spans="1:9" ht="30" customHeight="1" x14ac:dyDescent="0.25">
      <c r="A22" s="47"/>
      <c r="B22" s="40"/>
      <c r="C22" s="40"/>
      <c r="D22" s="40"/>
      <c r="E22" s="40"/>
      <c r="F22" s="48" t="str">
        <f>IF(Factors[[#This Row],[ID]]="","",COUNTIF(Actions[Linked factor],Factors[[#This Row],[ID]]))</f>
        <v/>
      </c>
    </row>
    <row r="23" spans="1:9" ht="30" customHeight="1" x14ac:dyDescent="0.25">
      <c r="A23" s="47"/>
      <c r="B23" s="40"/>
      <c r="C23" s="40"/>
      <c r="D23" s="40"/>
      <c r="E23" s="40"/>
      <c r="F23" s="48" t="str">
        <f>IF(Factors[[#This Row],[ID]]="","",COUNTIF(Actions[Linked factor],Factors[[#This Row],[ID]]))</f>
        <v/>
      </c>
    </row>
    <row r="24" spans="1:9" ht="30" customHeight="1" x14ac:dyDescent="0.25">
      <c r="A24" s="47"/>
      <c r="B24" s="40"/>
      <c r="C24" s="40"/>
      <c r="D24" s="40"/>
      <c r="E24" s="40"/>
      <c r="F24" s="48" t="str">
        <f>IF(Factors[[#This Row],[ID]]="","",COUNTIF(Actions[Linked factor],Factors[[#This Row],[ID]]))</f>
        <v/>
      </c>
    </row>
  </sheetData>
  <conditionalFormatting sqref="F5:F24">
    <cfRule type="expression" dxfId="10" priority="1">
      <formula>AND($A5&lt;&gt;"",$F5=0)</formula>
    </cfRule>
  </conditionalFormatting>
  <conditionalFormatting sqref="I17">
    <cfRule type="expression" dxfId="9" priority="2">
      <formula>$I$17&gt;0</formula>
    </cfRule>
  </conditionalFormatting>
  <conditionalFormatting sqref="I18">
    <cfRule type="expression" dxfId="8" priority="3">
      <formula>$I$18&gt;0</formula>
    </cfRule>
  </conditionalFormatting>
  <dataValidations count="1">
    <dataValidation type="list" allowBlank="1" showErrorMessage="1" errorTitle="Invalid entry" error="Pick a value from the list." sqref="C5:C24" xr:uid="{00000000-0002-0000-0300-000000000000}">
      <formula1>"Monitoring,Process,Tooling,Design,Testing,Communication,Documentation,Human factors,Other"</formula1>
    </dataValidation>
  </dataValidations>
  <printOptions horizontalCentered="1"/>
  <pageMargins left="0.75" right="0.75" top="1" bottom="1" header="0.5" footer="0.5"/>
  <pageSetup scale="47" fitToHeight="0" orientation="landscape" r:id="rId1"/>
  <headerFooter>
    <oddFooter>&amp;C&amp;A  ·  Page &amp;P of &amp;N&amp;RBlameless Postmortem</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pageSetUpPr fitToPage="1"/>
  </sheetPr>
  <dimension ref="A1:L34"/>
  <sheetViews>
    <sheetView showGridLines="0" workbookViewId="0">
      <pane ySplit="4" topLeftCell="A5" activePane="bottomLeft" state="frozen"/>
      <selection pane="bottomLeft"/>
    </sheetView>
  </sheetViews>
  <sheetFormatPr defaultRowHeight="15" x14ac:dyDescent="0.25"/>
  <cols>
    <col min="1" max="1" width="9.5703125" style="1" customWidth="1"/>
    <col min="2" max="2" width="57.140625" style="1" customWidth="1"/>
    <col min="3" max="3" width="16.140625" style="1" customWidth="1"/>
    <col min="4" max="4" width="15.28515625" style="1" customWidth="1"/>
    <col min="5" max="5" width="24.7109375" style="1" customWidth="1"/>
    <col min="6" max="6" width="19" style="1" customWidth="1"/>
    <col min="7" max="7" width="18.140625" style="1" customWidth="1"/>
    <col min="8" max="8" width="20" style="1" customWidth="1"/>
    <col min="9" max="9" width="15.28515625" style="1" customWidth="1"/>
    <col min="10" max="10" width="4.5703125" style="1" customWidth="1"/>
    <col min="11" max="11" width="32.42578125" style="1" customWidth="1"/>
    <col min="12" max="12" width="13.28515625" style="1" customWidth="1"/>
  </cols>
  <sheetData>
    <row r="1" spans="1:12" ht="44.1" customHeight="1" x14ac:dyDescent="0.25">
      <c r="A1" s="28" t="s">
        <v>87</v>
      </c>
    </row>
    <row r="2" spans="1:12" x14ac:dyDescent="0.25">
      <c r="A2" s="29" t="s">
        <v>158</v>
      </c>
    </row>
    <row r="3" spans="1:12" ht="8.1" customHeight="1" x14ac:dyDescent="0.25"/>
    <row r="4" spans="1:12" ht="42" customHeight="1" x14ac:dyDescent="0.25">
      <c r="A4" s="30" t="s">
        <v>63</v>
      </c>
      <c r="B4" s="30" t="s">
        <v>88</v>
      </c>
      <c r="C4" s="30" t="s">
        <v>89</v>
      </c>
      <c r="D4" s="31" t="s">
        <v>90</v>
      </c>
      <c r="E4" s="30" t="s">
        <v>91</v>
      </c>
      <c r="F4" s="30" t="s">
        <v>92</v>
      </c>
      <c r="G4" s="30" t="s">
        <v>93</v>
      </c>
      <c r="H4" s="30" t="s">
        <v>94</v>
      </c>
      <c r="I4" s="31" t="s">
        <v>95</v>
      </c>
      <c r="K4" s="42" t="s">
        <v>93</v>
      </c>
      <c r="L4" s="44" t="s">
        <v>159</v>
      </c>
    </row>
    <row r="5" spans="1:12" ht="26.1" customHeight="1" x14ac:dyDescent="0.25">
      <c r="A5" s="45" t="s">
        <v>96</v>
      </c>
      <c r="B5" s="35" t="s">
        <v>97</v>
      </c>
      <c r="C5" s="35" t="s">
        <v>98</v>
      </c>
      <c r="D5" s="60" t="s">
        <v>68</v>
      </c>
      <c r="E5" s="35" t="s">
        <v>21</v>
      </c>
      <c r="F5" s="61">
        <v>46290</v>
      </c>
      <c r="G5" s="60" t="s">
        <v>99</v>
      </c>
      <c r="H5" s="61">
        <v>46288</v>
      </c>
      <c r="I5" s="62" t="str">
        <f ca="1">IF(OR(Actions[[#This Row],[Due date]]="",Actions[[#This Row],[Status]]="Complete",Actions[[#This Row],[Status]]="Cancelled"),"",IF(TODAY()&gt;Actions[[#This Row],[Due date]],TODAY()-Actions[[#This Row],[Due date]],""))</f>
        <v/>
      </c>
      <c r="K5" s="49" t="s">
        <v>109</v>
      </c>
      <c r="L5" s="53">
        <f>COUNTIF(Actions[Status],K5)</f>
        <v>2</v>
      </c>
    </row>
    <row r="6" spans="1:12" ht="26.1" customHeight="1" x14ac:dyDescent="0.25">
      <c r="A6" s="47" t="s">
        <v>100</v>
      </c>
      <c r="B6" s="40" t="s">
        <v>101</v>
      </c>
      <c r="C6" s="40" t="s">
        <v>102</v>
      </c>
      <c r="D6" s="63" t="s">
        <v>73</v>
      </c>
      <c r="E6" s="40" t="s">
        <v>103</v>
      </c>
      <c r="F6" s="64">
        <v>46310</v>
      </c>
      <c r="G6" s="63" t="s">
        <v>104</v>
      </c>
      <c r="H6" s="64"/>
      <c r="I6" s="65" t="str">
        <f ca="1">IF(OR(Actions[[#This Row],[Due date]]="",Actions[[#This Row],[Status]]="Complete",Actions[[#This Row],[Status]]="Cancelled"),"",IF(TODAY()&gt;Actions[[#This Row],[Due date]],TODAY()-Actions[[#This Row],[Due date]],""))</f>
        <v/>
      </c>
      <c r="K6" s="50" t="s">
        <v>104</v>
      </c>
      <c r="L6" s="54">
        <f>COUNTIF(Actions[Status],K6)</f>
        <v>1</v>
      </c>
    </row>
    <row r="7" spans="1:12" ht="26.1" customHeight="1" x14ac:dyDescent="0.25">
      <c r="A7" s="47" t="s">
        <v>105</v>
      </c>
      <c r="B7" s="40" t="s">
        <v>106</v>
      </c>
      <c r="C7" s="40" t="s">
        <v>107</v>
      </c>
      <c r="D7" s="63" t="s">
        <v>77</v>
      </c>
      <c r="E7" s="40" t="s">
        <v>108</v>
      </c>
      <c r="F7" s="64">
        <v>46296</v>
      </c>
      <c r="G7" s="63" t="s">
        <v>109</v>
      </c>
      <c r="H7" s="64"/>
      <c r="I7" s="65">
        <f ca="1">IF(OR(Actions[[#This Row],[Due date]]="",Actions[[#This Row],[Status]]="Complete",Actions[[#This Row],[Status]]="Cancelled"),"",IF(TODAY()&gt;Actions[[#This Row],[Due date]],TODAY()-Actions[[#This Row],[Due date]],""))</f>
        <v>7</v>
      </c>
      <c r="K7" s="50" t="s">
        <v>99</v>
      </c>
      <c r="L7" s="54">
        <f>COUNTIF(Actions[Status],K7)</f>
        <v>1</v>
      </c>
    </row>
    <row r="8" spans="1:12" ht="26.1" customHeight="1" x14ac:dyDescent="0.25">
      <c r="A8" s="47" t="s">
        <v>110</v>
      </c>
      <c r="B8" s="40" t="s">
        <v>111</v>
      </c>
      <c r="C8" s="40" t="s">
        <v>107</v>
      </c>
      <c r="D8" s="63" t="s">
        <v>82</v>
      </c>
      <c r="E8" s="40" t="s">
        <v>112</v>
      </c>
      <c r="F8" s="64">
        <v>46303</v>
      </c>
      <c r="G8" s="63" t="s">
        <v>109</v>
      </c>
      <c r="H8" s="64"/>
      <c r="I8" s="65" t="str">
        <f ca="1">IF(OR(Actions[[#This Row],[Due date]]="",Actions[[#This Row],[Status]]="Complete",Actions[[#This Row],[Status]]="Cancelled"),"",IF(TODAY()&gt;Actions[[#This Row],[Due date]],TODAY()-Actions[[#This Row],[Due date]],""))</f>
        <v/>
      </c>
      <c r="K8" s="50" t="s">
        <v>160</v>
      </c>
      <c r="L8" s="54">
        <f>COUNTIF(Actions[Status],K8)</f>
        <v>0</v>
      </c>
    </row>
    <row r="9" spans="1:12" ht="26.1" customHeight="1" x14ac:dyDescent="0.25">
      <c r="A9" s="47"/>
      <c r="B9" s="40"/>
      <c r="C9" s="40"/>
      <c r="D9" s="63"/>
      <c r="E9" s="40"/>
      <c r="F9" s="64"/>
      <c r="G9" s="63"/>
      <c r="H9" s="64"/>
      <c r="I9" s="65" t="str">
        <f ca="1">IF(OR(Actions[[#This Row],[Due date]]="",Actions[[#This Row],[Status]]="Complete",Actions[[#This Row],[Status]]="Cancelled"),"",IF(TODAY()&gt;Actions[[#This Row],[Due date]],TODAY()-Actions[[#This Row],[Due date]],""))</f>
        <v/>
      </c>
      <c r="K9" s="55" t="s">
        <v>154</v>
      </c>
      <c r="L9" s="54">
        <f>SUM(L5:L8)</f>
        <v>4</v>
      </c>
    </row>
    <row r="10" spans="1:12" ht="26.1" customHeight="1" x14ac:dyDescent="0.25">
      <c r="A10" s="47"/>
      <c r="B10" s="40"/>
      <c r="C10" s="40"/>
      <c r="D10" s="63"/>
      <c r="E10" s="40"/>
      <c r="F10" s="64"/>
      <c r="G10" s="63"/>
      <c r="H10" s="64"/>
      <c r="I10" s="65" t="str">
        <f ca="1">IF(OR(Actions[[#This Row],[Due date]]="",Actions[[#This Row],[Status]]="Complete",Actions[[#This Row],[Status]]="Cancelled"),"",IF(TODAY()&gt;Actions[[#This Row],[Due date]],TODAY()-Actions[[#This Row],[Due date]],""))</f>
        <v/>
      </c>
      <c r="K10" s="50" t="s">
        <v>161</v>
      </c>
      <c r="L10" s="54">
        <f ca="1">COUNTIF(Actions[Days overdue],"&gt;0")</f>
        <v>1</v>
      </c>
    </row>
    <row r="11" spans="1:12" ht="26.1" customHeight="1" x14ac:dyDescent="0.25">
      <c r="A11" s="47"/>
      <c r="B11" s="40"/>
      <c r="C11" s="40"/>
      <c r="D11" s="63"/>
      <c r="E11" s="40"/>
      <c r="F11" s="64"/>
      <c r="G11" s="63"/>
      <c r="H11" s="64"/>
      <c r="I11" s="65" t="str">
        <f ca="1">IF(OR(Actions[[#This Row],[Due date]]="",Actions[[#This Row],[Status]]="Complete",Actions[[#This Row],[Status]]="Cancelled"),"",IF(TODAY()&gt;Actions[[#This Row],[Due date]],TODAY()-Actions[[#This Row],[Due date]],""))</f>
        <v/>
      </c>
      <c r="K11" s="50" t="s">
        <v>162</v>
      </c>
      <c r="L11" s="66">
        <f>IF(L9-L8=0,"",L7/(L9-L8))</f>
        <v>0.25</v>
      </c>
    </row>
    <row r="12" spans="1:12" ht="26.1" customHeight="1" x14ac:dyDescent="0.25">
      <c r="A12" s="47"/>
      <c r="B12" s="40"/>
      <c r="C12" s="40"/>
      <c r="D12" s="63"/>
      <c r="E12" s="40"/>
      <c r="F12" s="64"/>
      <c r="G12" s="63"/>
      <c r="H12" s="64"/>
      <c r="I12" s="65" t="str">
        <f ca="1">IF(OR(Actions[[#This Row],[Due date]]="",Actions[[#This Row],[Status]]="Complete",Actions[[#This Row],[Status]]="Cancelled"),"",IF(TODAY()&gt;Actions[[#This Row],[Due date]],TODAY()-Actions[[#This Row],[Due date]],""))</f>
        <v/>
      </c>
    </row>
    <row r="13" spans="1:12" ht="26.1" customHeight="1" x14ac:dyDescent="0.25">
      <c r="A13" s="47"/>
      <c r="B13" s="40"/>
      <c r="C13" s="40"/>
      <c r="D13" s="63"/>
      <c r="E13" s="40"/>
      <c r="F13" s="64"/>
      <c r="G13" s="63"/>
      <c r="H13" s="64"/>
      <c r="I13" s="65" t="str">
        <f ca="1">IF(OR(Actions[[#This Row],[Due date]]="",Actions[[#This Row],[Status]]="Complete",Actions[[#This Row],[Status]]="Cancelled"),"",IF(TODAY()&gt;Actions[[#This Row],[Due date]],TODAY()-Actions[[#This Row],[Due date]],""))</f>
        <v/>
      </c>
      <c r="K13" s="42" t="s">
        <v>89</v>
      </c>
      <c r="L13" s="44" t="s">
        <v>159</v>
      </c>
    </row>
    <row r="14" spans="1:12" ht="26.1" customHeight="1" x14ac:dyDescent="0.25">
      <c r="A14" s="47"/>
      <c r="B14" s="40"/>
      <c r="C14" s="40"/>
      <c r="D14" s="63"/>
      <c r="E14" s="40"/>
      <c r="F14" s="64"/>
      <c r="G14" s="63"/>
      <c r="H14" s="64"/>
      <c r="I14" s="65" t="str">
        <f ca="1">IF(OR(Actions[[#This Row],[Due date]]="",Actions[[#This Row],[Status]]="Complete",Actions[[#This Row],[Status]]="Cancelled"),"",IF(TODAY()&gt;Actions[[#This Row],[Due date]],TODAY()-Actions[[#This Row],[Due date]],""))</f>
        <v/>
      </c>
      <c r="K14" s="49" t="s">
        <v>107</v>
      </c>
      <c r="L14" s="53">
        <f>COUNTIF(Actions[Type],K14)</f>
        <v>2</v>
      </c>
    </row>
    <row r="15" spans="1:12" ht="26.1" customHeight="1" x14ac:dyDescent="0.25">
      <c r="A15" s="47"/>
      <c r="B15" s="40"/>
      <c r="C15" s="40"/>
      <c r="D15" s="63"/>
      <c r="E15" s="40"/>
      <c r="F15" s="64"/>
      <c r="G15" s="63"/>
      <c r="H15" s="64"/>
      <c r="I15" s="65" t="str">
        <f ca="1">IF(OR(Actions[[#This Row],[Due date]]="",Actions[[#This Row],[Status]]="Complete",Actions[[#This Row],[Status]]="Cancelled"),"",IF(TODAY()&gt;Actions[[#This Row],[Due date]],TODAY()-Actions[[#This Row],[Due date]],""))</f>
        <v/>
      </c>
      <c r="K15" s="50" t="s">
        <v>98</v>
      </c>
      <c r="L15" s="54">
        <f>COUNTIF(Actions[Type],K15)</f>
        <v>1</v>
      </c>
    </row>
    <row r="16" spans="1:12" ht="26.1" customHeight="1" x14ac:dyDescent="0.25">
      <c r="A16" s="47"/>
      <c r="B16" s="40"/>
      <c r="C16" s="40"/>
      <c r="D16" s="63"/>
      <c r="E16" s="40"/>
      <c r="F16" s="64"/>
      <c r="G16" s="63"/>
      <c r="H16" s="64"/>
      <c r="I16" s="65" t="str">
        <f ca="1">IF(OR(Actions[[#This Row],[Due date]]="",Actions[[#This Row],[Status]]="Complete",Actions[[#This Row],[Status]]="Cancelled"),"",IF(TODAY()&gt;Actions[[#This Row],[Due date]],TODAY()-Actions[[#This Row],[Due date]],""))</f>
        <v/>
      </c>
      <c r="K16" s="50" t="s">
        <v>102</v>
      </c>
      <c r="L16" s="54">
        <f>COUNTIF(Actions[Type],K16)</f>
        <v>1</v>
      </c>
    </row>
    <row r="17" spans="1:12" ht="26.1" customHeight="1" x14ac:dyDescent="0.25">
      <c r="A17" s="47"/>
      <c r="B17" s="40"/>
      <c r="C17" s="40"/>
      <c r="D17" s="63"/>
      <c r="E17" s="40"/>
      <c r="F17" s="64"/>
      <c r="G17" s="63"/>
      <c r="H17" s="64"/>
      <c r="I17" s="65" t="str">
        <f ca="1">IF(OR(Actions[[#This Row],[Due date]]="",Actions[[#This Row],[Status]]="Complete",Actions[[#This Row],[Status]]="Cancelled"),"",IF(TODAY()&gt;Actions[[#This Row],[Due date]],TODAY()-Actions[[#This Row],[Due date]],""))</f>
        <v/>
      </c>
      <c r="K17" s="50" t="s">
        <v>163</v>
      </c>
      <c r="L17" s="54">
        <f>COUNTIF(Actions[Type],K17)</f>
        <v>0</v>
      </c>
    </row>
    <row r="18" spans="1:12" ht="26.1" customHeight="1" x14ac:dyDescent="0.25">
      <c r="A18" s="47"/>
      <c r="B18" s="40"/>
      <c r="C18" s="40"/>
      <c r="D18" s="63"/>
      <c r="E18" s="40"/>
      <c r="F18" s="64"/>
      <c r="G18" s="63"/>
      <c r="H18" s="64"/>
      <c r="I18" s="65" t="str">
        <f ca="1">IF(OR(Actions[[#This Row],[Due date]]="",Actions[[#This Row],[Status]]="Complete",Actions[[#This Row],[Status]]="Cancelled"),"",IF(TODAY()&gt;Actions[[#This Row],[Due date]],TODAY()-Actions[[#This Row],[Due date]],""))</f>
        <v/>
      </c>
      <c r="K18" s="55" t="s">
        <v>154</v>
      </c>
      <c r="L18" s="54">
        <f>SUM(L14:L17)</f>
        <v>4</v>
      </c>
    </row>
    <row r="19" spans="1:12" ht="26.1" customHeight="1" x14ac:dyDescent="0.25">
      <c r="A19" s="47"/>
      <c r="B19" s="40"/>
      <c r="C19" s="40"/>
      <c r="D19" s="63"/>
      <c r="E19" s="40"/>
      <c r="F19" s="64"/>
      <c r="G19" s="63"/>
      <c r="H19" s="64"/>
      <c r="I19" s="65" t="str">
        <f ca="1">IF(OR(Actions[[#This Row],[Due date]]="",Actions[[#This Row],[Status]]="Complete",Actions[[#This Row],[Status]]="Cancelled"),"",IF(TODAY()&gt;Actions[[#This Row],[Due date]],TODAY()-Actions[[#This Row],[Due date]],""))</f>
        <v/>
      </c>
    </row>
    <row r="20" spans="1:12" ht="26.1" customHeight="1" x14ac:dyDescent="0.25">
      <c r="A20" s="47"/>
      <c r="B20" s="40"/>
      <c r="C20" s="40"/>
      <c r="D20" s="63"/>
      <c r="E20" s="40"/>
      <c r="F20" s="64"/>
      <c r="G20" s="63"/>
      <c r="H20" s="64"/>
      <c r="I20" s="65" t="str">
        <f ca="1">IF(OR(Actions[[#This Row],[Due date]]="",Actions[[#This Row],[Status]]="Complete",Actions[[#This Row],[Status]]="Cancelled"),"",IF(TODAY()&gt;Actions[[#This Row],[Due date]],TODAY()-Actions[[#This Row],[Due date]],""))</f>
        <v/>
      </c>
    </row>
    <row r="21" spans="1:12" ht="26.1" customHeight="1" x14ac:dyDescent="0.25">
      <c r="A21" s="47"/>
      <c r="B21" s="40"/>
      <c r="C21" s="40"/>
      <c r="D21" s="63"/>
      <c r="E21" s="40"/>
      <c r="F21" s="64"/>
      <c r="G21" s="63"/>
      <c r="H21" s="64"/>
      <c r="I21" s="65" t="str">
        <f ca="1">IF(OR(Actions[[#This Row],[Due date]]="",Actions[[#This Row],[Status]]="Complete",Actions[[#This Row],[Status]]="Cancelled"),"",IF(TODAY()&gt;Actions[[#This Row],[Due date]],TODAY()-Actions[[#This Row],[Due date]],""))</f>
        <v/>
      </c>
    </row>
    <row r="22" spans="1:12" ht="26.1" customHeight="1" x14ac:dyDescent="0.25">
      <c r="A22" s="47"/>
      <c r="B22" s="40"/>
      <c r="C22" s="40"/>
      <c r="D22" s="63"/>
      <c r="E22" s="40"/>
      <c r="F22" s="64"/>
      <c r="G22" s="63"/>
      <c r="H22" s="64"/>
      <c r="I22" s="65" t="str">
        <f ca="1">IF(OR(Actions[[#This Row],[Due date]]="",Actions[[#This Row],[Status]]="Complete",Actions[[#This Row],[Status]]="Cancelled"),"",IF(TODAY()&gt;Actions[[#This Row],[Due date]],TODAY()-Actions[[#This Row],[Due date]],""))</f>
        <v/>
      </c>
    </row>
    <row r="23" spans="1:12" ht="26.1" customHeight="1" x14ac:dyDescent="0.25">
      <c r="A23" s="47"/>
      <c r="B23" s="40"/>
      <c r="C23" s="40"/>
      <c r="D23" s="63"/>
      <c r="E23" s="40"/>
      <c r="F23" s="64"/>
      <c r="G23" s="63"/>
      <c r="H23" s="64"/>
      <c r="I23" s="65" t="str">
        <f ca="1">IF(OR(Actions[[#This Row],[Due date]]="",Actions[[#This Row],[Status]]="Complete",Actions[[#This Row],[Status]]="Cancelled"),"",IF(TODAY()&gt;Actions[[#This Row],[Due date]],TODAY()-Actions[[#This Row],[Due date]],""))</f>
        <v/>
      </c>
    </row>
    <row r="24" spans="1:12" ht="26.1" customHeight="1" x14ac:dyDescent="0.25">
      <c r="A24" s="47"/>
      <c r="B24" s="40"/>
      <c r="C24" s="40"/>
      <c r="D24" s="63"/>
      <c r="E24" s="40"/>
      <c r="F24" s="64"/>
      <c r="G24" s="63"/>
      <c r="H24" s="64"/>
      <c r="I24" s="65" t="str">
        <f ca="1">IF(OR(Actions[[#This Row],[Due date]]="",Actions[[#This Row],[Status]]="Complete",Actions[[#This Row],[Status]]="Cancelled"),"",IF(TODAY()&gt;Actions[[#This Row],[Due date]],TODAY()-Actions[[#This Row],[Due date]],""))</f>
        <v/>
      </c>
    </row>
    <row r="25" spans="1:12" ht="26.1" customHeight="1" x14ac:dyDescent="0.25">
      <c r="A25" s="47"/>
      <c r="B25" s="40"/>
      <c r="C25" s="40"/>
      <c r="D25" s="63"/>
      <c r="E25" s="40"/>
      <c r="F25" s="64"/>
      <c r="G25" s="63"/>
      <c r="H25" s="64"/>
      <c r="I25" s="65" t="str">
        <f ca="1">IF(OR(Actions[[#This Row],[Due date]]="",Actions[[#This Row],[Status]]="Complete",Actions[[#This Row],[Status]]="Cancelled"),"",IF(TODAY()&gt;Actions[[#This Row],[Due date]],TODAY()-Actions[[#This Row],[Due date]],""))</f>
        <v/>
      </c>
    </row>
    <row r="26" spans="1:12" ht="26.1" customHeight="1" x14ac:dyDescent="0.25">
      <c r="A26" s="47"/>
      <c r="B26" s="40"/>
      <c r="C26" s="40"/>
      <c r="D26" s="63"/>
      <c r="E26" s="40"/>
      <c r="F26" s="64"/>
      <c r="G26" s="63"/>
      <c r="H26" s="64"/>
      <c r="I26" s="65" t="str">
        <f ca="1">IF(OR(Actions[[#This Row],[Due date]]="",Actions[[#This Row],[Status]]="Complete",Actions[[#This Row],[Status]]="Cancelled"),"",IF(TODAY()&gt;Actions[[#This Row],[Due date]],TODAY()-Actions[[#This Row],[Due date]],""))</f>
        <v/>
      </c>
    </row>
    <row r="27" spans="1:12" ht="26.1" customHeight="1" x14ac:dyDescent="0.25">
      <c r="A27" s="47"/>
      <c r="B27" s="40"/>
      <c r="C27" s="40"/>
      <c r="D27" s="63"/>
      <c r="E27" s="40"/>
      <c r="F27" s="64"/>
      <c r="G27" s="63"/>
      <c r="H27" s="64"/>
      <c r="I27" s="65" t="str">
        <f ca="1">IF(OR(Actions[[#This Row],[Due date]]="",Actions[[#This Row],[Status]]="Complete",Actions[[#This Row],[Status]]="Cancelled"),"",IF(TODAY()&gt;Actions[[#This Row],[Due date]],TODAY()-Actions[[#This Row],[Due date]],""))</f>
        <v/>
      </c>
    </row>
    <row r="28" spans="1:12" ht="26.1" customHeight="1" x14ac:dyDescent="0.25">
      <c r="A28" s="47"/>
      <c r="B28" s="40"/>
      <c r="C28" s="40"/>
      <c r="D28" s="63"/>
      <c r="E28" s="40"/>
      <c r="F28" s="64"/>
      <c r="G28" s="63"/>
      <c r="H28" s="64"/>
      <c r="I28" s="65" t="str">
        <f ca="1">IF(OR(Actions[[#This Row],[Due date]]="",Actions[[#This Row],[Status]]="Complete",Actions[[#This Row],[Status]]="Cancelled"),"",IF(TODAY()&gt;Actions[[#This Row],[Due date]],TODAY()-Actions[[#This Row],[Due date]],""))</f>
        <v/>
      </c>
    </row>
    <row r="29" spans="1:12" ht="26.1" customHeight="1" x14ac:dyDescent="0.25">
      <c r="A29" s="47"/>
      <c r="B29" s="40"/>
      <c r="C29" s="40"/>
      <c r="D29" s="63"/>
      <c r="E29" s="40"/>
      <c r="F29" s="64"/>
      <c r="G29" s="63"/>
      <c r="H29" s="64"/>
      <c r="I29" s="65" t="str">
        <f ca="1">IF(OR(Actions[[#This Row],[Due date]]="",Actions[[#This Row],[Status]]="Complete",Actions[[#This Row],[Status]]="Cancelled"),"",IF(TODAY()&gt;Actions[[#This Row],[Due date]],TODAY()-Actions[[#This Row],[Due date]],""))</f>
        <v/>
      </c>
    </row>
    <row r="30" spans="1:12" ht="26.1" customHeight="1" x14ac:dyDescent="0.25">
      <c r="A30" s="47"/>
      <c r="B30" s="40"/>
      <c r="C30" s="40"/>
      <c r="D30" s="63"/>
      <c r="E30" s="40"/>
      <c r="F30" s="64"/>
      <c r="G30" s="63"/>
      <c r="H30" s="64"/>
      <c r="I30" s="65" t="str">
        <f ca="1">IF(OR(Actions[[#This Row],[Due date]]="",Actions[[#This Row],[Status]]="Complete",Actions[[#This Row],[Status]]="Cancelled"),"",IF(TODAY()&gt;Actions[[#This Row],[Due date]],TODAY()-Actions[[#This Row],[Due date]],""))</f>
        <v/>
      </c>
    </row>
    <row r="31" spans="1:12" ht="26.1" customHeight="1" x14ac:dyDescent="0.25">
      <c r="A31" s="47"/>
      <c r="B31" s="40"/>
      <c r="C31" s="40"/>
      <c r="D31" s="63"/>
      <c r="E31" s="40"/>
      <c r="F31" s="64"/>
      <c r="G31" s="63"/>
      <c r="H31" s="64"/>
      <c r="I31" s="65" t="str">
        <f ca="1">IF(OR(Actions[[#This Row],[Due date]]="",Actions[[#This Row],[Status]]="Complete",Actions[[#This Row],[Status]]="Cancelled"),"",IF(TODAY()&gt;Actions[[#This Row],[Due date]],TODAY()-Actions[[#This Row],[Due date]],""))</f>
        <v/>
      </c>
    </row>
    <row r="32" spans="1:12" ht="26.1" customHeight="1" x14ac:dyDescent="0.25">
      <c r="A32" s="47"/>
      <c r="B32" s="40"/>
      <c r="C32" s="40"/>
      <c r="D32" s="63"/>
      <c r="E32" s="40"/>
      <c r="F32" s="64"/>
      <c r="G32" s="63"/>
      <c r="H32" s="64"/>
      <c r="I32" s="65" t="str">
        <f ca="1">IF(OR(Actions[[#This Row],[Due date]]="",Actions[[#This Row],[Status]]="Complete",Actions[[#This Row],[Status]]="Cancelled"),"",IF(TODAY()&gt;Actions[[#This Row],[Due date]],TODAY()-Actions[[#This Row],[Due date]],""))</f>
        <v/>
      </c>
    </row>
    <row r="33" spans="1:9" ht="26.1" customHeight="1" x14ac:dyDescent="0.25">
      <c r="A33" s="47"/>
      <c r="B33" s="40"/>
      <c r="C33" s="40"/>
      <c r="D33" s="63"/>
      <c r="E33" s="40"/>
      <c r="F33" s="64"/>
      <c r="G33" s="63"/>
      <c r="H33" s="64"/>
      <c r="I33" s="65" t="str">
        <f ca="1">IF(OR(Actions[[#This Row],[Due date]]="",Actions[[#This Row],[Status]]="Complete",Actions[[#This Row],[Status]]="Cancelled"),"",IF(TODAY()&gt;Actions[[#This Row],[Due date]],TODAY()-Actions[[#This Row],[Due date]],""))</f>
        <v/>
      </c>
    </row>
    <row r="34" spans="1:9" ht="26.1" customHeight="1" x14ac:dyDescent="0.25">
      <c r="A34" s="47"/>
      <c r="B34" s="40"/>
      <c r="C34" s="40"/>
      <c r="D34" s="63"/>
      <c r="E34" s="40"/>
      <c r="F34" s="64"/>
      <c r="G34" s="63"/>
      <c r="H34" s="64"/>
      <c r="I34" s="65" t="str">
        <f ca="1">IF(OR(Actions[[#This Row],[Due date]]="",Actions[[#This Row],[Status]]="Complete",Actions[[#This Row],[Status]]="Cancelled"),"",IF(TODAY()&gt;Actions[[#This Row],[Due date]],TODAY()-Actions[[#This Row],[Due date]],""))</f>
        <v/>
      </c>
    </row>
  </sheetData>
  <conditionalFormatting sqref="D5:D34">
    <cfRule type="expression" dxfId="7" priority="7">
      <formula>AND($D5&lt;&gt;"",COUNTIF(Factor_IDs,$D5)=0)</formula>
    </cfRule>
  </conditionalFormatting>
  <conditionalFormatting sqref="F5:F34">
    <cfRule type="expression" dxfId="6" priority="2">
      <formula>AND(ISNUMBER($I5),$I5&gt;0)</formula>
    </cfRule>
  </conditionalFormatting>
  <conditionalFormatting sqref="G5:G34">
    <cfRule type="expression" dxfId="5" priority="3">
      <formula>$G5="Complete"</formula>
    </cfRule>
    <cfRule type="expression" dxfId="4" priority="4">
      <formula>$G5="In progress"</formula>
    </cfRule>
    <cfRule type="expression" dxfId="3" priority="5">
      <formula>$G5="Cancelled"</formula>
    </cfRule>
  </conditionalFormatting>
  <conditionalFormatting sqref="H5:H34">
    <cfRule type="expression" dxfId="2" priority="6">
      <formula>AND($G5="Complete",$H5="")</formula>
    </cfRule>
  </conditionalFormatting>
  <conditionalFormatting sqref="I5:I34">
    <cfRule type="expression" dxfId="1" priority="1">
      <formula>AND(ISNUMBER($I5),$I5&gt;0)</formula>
    </cfRule>
  </conditionalFormatting>
  <conditionalFormatting sqref="L10">
    <cfRule type="expression" dxfId="0" priority="8">
      <formula>$L$10&gt;0</formula>
    </cfRule>
  </conditionalFormatting>
  <dataValidations count="4">
    <dataValidation type="list" allowBlank="1" showErrorMessage="1" errorTitle="Invalid entry" error="Pick a value from the list." sqref="C5:C34" xr:uid="{00000000-0002-0000-0400-000000000000}">
      <formula1>"Prevent,Detect,Mitigate,Learn"</formula1>
    </dataValidation>
    <dataValidation type="list" allowBlank="1" showErrorMessage="1" errorTitle="Invalid entry" error="Pick a value from the list." sqref="G5:G34" xr:uid="{00000000-0002-0000-0400-000001000000}">
      <formula1>"Open,In progress,Complete,Cancelled"</formula1>
    </dataValidation>
    <dataValidation type="list" errorStyle="warning" allowBlank="1" showInputMessage="1" showErrorMessage="1" errorTitle="Unknown factor" error="Pick an ID from the Contributing Factors sheet." sqref="D5:D34" xr:uid="{28E580E5-A49C-4CDE-B190-16E096DC1E31}">
      <formula1>Factor_IDs</formula1>
    </dataValidation>
    <dataValidation type="date" operator="greaterThan" allowBlank="1" showInputMessage="1" showErrorMessage="1" errorTitle="Date needed" error="Enter a date, for example 2026-10-15." sqref="F5:F34 H5:H34" xr:uid="{A0B5CB4C-8E4D-4165-B1B9-1CC4DE35B9A2}">
      <formula1>36526</formula1>
    </dataValidation>
  </dataValidations>
  <printOptions horizontalCentered="1"/>
  <pageMargins left="0.75" right="0.75" top="1" bottom="1" header="0.5" footer="0.5"/>
  <pageSetup scale="49" fitToHeight="0" orientation="landscape" r:id="rId1"/>
  <headerFooter>
    <oddFooter>&amp;C&amp;A  ·  Page &amp;P of &amp;N&amp;RBlameless Postmortem</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13</vt:i4>
      </vt:variant>
    </vt:vector>
  </HeadingPairs>
  <TitlesOfParts>
    <vt:vector size="18" baseType="lpstr">
      <vt:lpstr>How-To</vt:lpstr>
      <vt:lpstr>Incident Summary</vt:lpstr>
      <vt:lpstr>Timeline</vt:lpstr>
      <vt:lpstr>Contributing Factors</vt:lpstr>
      <vt:lpstr>Action Items</vt:lpstr>
      <vt:lpstr>Detected_At</vt:lpstr>
      <vt:lpstr>Factor_IDs</vt:lpstr>
      <vt:lpstr>Impact_Start</vt:lpstr>
      <vt:lpstr>Mitigated_At</vt:lpstr>
      <vt:lpstr>'Action Items'!Print_Area</vt:lpstr>
      <vt:lpstr>'Contributing Factors'!Print_Area</vt:lpstr>
      <vt:lpstr>'How-To'!Print_Area</vt:lpstr>
      <vt:lpstr>'Incident Summary'!Print_Area</vt:lpstr>
      <vt:lpstr>Timeline!Print_Area</vt:lpstr>
      <vt:lpstr>'Action Items'!Print_Titles</vt:lpstr>
      <vt:lpstr>'Contributing Factors'!Print_Titles</vt:lpstr>
      <vt:lpstr>Timeline!Print_Titles</vt:lpstr>
      <vt:lpstr>Resolved_At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2026-09-30T07:10:56Z</dcterms:created>
  <dcterms:modified xsi:type="dcterms:W3CDTF">2026-10-08T15:28:06Z</dcterms:modified>
</cp:coreProperties>
</file>