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tmp" ContentType="image/p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tables/table1.xml" ContentType="application/vnd.openxmlformats-officedocument.spreadsheetml.table+xml"/>
  <Override PartName="/xl/drawings/drawing4.xml" ContentType="application/vnd.openxmlformats-officedocument.drawing+xml"/>
  <Override PartName="/xl/tables/table2.xml" ContentType="application/vnd.openxmlformats-officedocument.spreadsheetml.table+xml"/>
  <Override PartName="/xl/drawings/drawing5.xml" ContentType="application/vnd.openxmlformats-officedocument.drawing+xml"/>
  <Override PartName="/xl/tables/table3.xml" ContentType="application/vnd.openxmlformats-officedocument.spreadsheetml.table+xml"/>
  <Override PartName="/xl/drawings/drawing6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alcChain.xml" ContentType="application/vnd.openxmlformats-officedocument.spreadsheetml.calcChain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601"/>
  <workbookPr/>
  <mc:AlternateContent xmlns:mc="http://schemas.openxmlformats.org/markup-compatibility/2006">
    <mc:Choice Requires="x15">
      <x15ac:absPath xmlns:x15ac="http://schemas.microsoft.com/office/spreadsheetml/2010/11/ac" url="D:\SixSigmaKaizen\sixsigmakaizen.com\downloads\templates\"/>
    </mc:Choice>
  </mc:AlternateContent>
  <xr:revisionPtr revIDLastSave="0" documentId="13_ncr:1_{53460A29-D3B9-4FA2-8E49-0A749B78F294}" xr6:coauthVersionLast="47" xr6:coauthVersionMax="47" xr10:uidLastSave="{00000000-0000-0000-0000-000000000000}"/>
  <bookViews>
    <workbookView xWindow="4380" yWindow="2115" windowWidth="21600" windowHeight="11475" xr2:uid="{00000000-000D-0000-FFFF-FFFF00000000}"/>
  </bookViews>
  <sheets>
    <sheet name="How-To" sheetId="1" r:id="rId1"/>
    <sheet name="Scoring Key" sheetId="2" r:id="rId2"/>
    <sheet name="Process Steps" sheetId="3" r:id="rId3"/>
    <sheet name="Hazard Analysis" sheetId="4" r:id="rId4"/>
    <sheet name="Action Plan" sheetId="5" r:id="rId5"/>
    <sheet name="Summary" sheetId="6" r:id="rId6"/>
  </sheets>
  <definedNames>
    <definedName name="CriticalFrom">'Scoring Key'!$B$6</definedName>
    <definedName name="HazardThreshold">'Scoring Key'!$B$5</definedName>
    <definedName name="MediumFrom">'Scoring Key'!$B$7</definedName>
    <definedName name="_xlnm.Print_Area" localSheetId="4">'Action Plan'!$A$1:$K$34</definedName>
    <definedName name="_xlnm.Print_Area" localSheetId="3">'Hazard Analysis'!$A$1:$O$44</definedName>
    <definedName name="_xlnm.Print_Area" localSheetId="0">'How-To'!$A$1:$C$32</definedName>
    <definedName name="_xlnm.Print_Area" localSheetId="2">'Process Steps'!$A$1:$G$24</definedName>
    <definedName name="_xlnm.Print_Area" localSheetId="1">'Scoring Key'!$A$1:$I$23</definedName>
    <definedName name="_xlnm.Print_Area" localSheetId="5">Summary!$A$1:$L$52</definedName>
    <definedName name="_xlnm.Print_Titles" localSheetId="4">'Action Plan'!$4:$4</definedName>
    <definedName name="_xlnm.Print_Titles" localSheetId="3">'Hazard Analysis'!$4:$4</definedName>
    <definedName name="_xlnm.Print_Titles" localSheetId="2">'Process Steps'!$4:$4</definedName>
    <definedName name="ProcessName">'How-To'!$B$6</definedName>
    <definedName name="ProjectName">'How-To'!$B$5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25" i="6" l="1"/>
  <c r="B21" i="6"/>
  <c r="C21" i="6"/>
  <c r="D21" i="6"/>
  <c r="E21" i="6"/>
  <c r="B22" i="6"/>
  <c r="C22" i="6"/>
  <c r="D22" i="6"/>
  <c r="E22" i="6"/>
  <c r="B23" i="6"/>
  <c r="C23" i="6"/>
  <c r="D23" i="6"/>
  <c r="E23" i="6"/>
  <c r="B24" i="6"/>
  <c r="C24" i="6"/>
  <c r="D24" i="6"/>
  <c r="E24" i="6"/>
  <c r="L10" i="6"/>
  <c r="L11" i="6"/>
  <c r="L12" i="6"/>
  <c r="L13" i="6"/>
  <c r="L14" i="6"/>
  <c r="L15" i="6"/>
  <c r="K15" i="6"/>
  <c r="K14" i="6"/>
  <c r="K10" i="6"/>
  <c r="K11" i="6"/>
  <c r="K12" i="6"/>
  <c r="K13" i="6"/>
  <c r="G6" i="6"/>
  <c r="G5" i="6"/>
  <c r="C5" i="6"/>
  <c r="A6" i="6"/>
  <c r="A5" i="6"/>
  <c r="C6" i="6" s="1"/>
  <c r="A2" i="6"/>
  <c r="A3" i="5"/>
  <c r="K5" i="5"/>
  <c r="K6" i="5"/>
  <c r="K7" i="5"/>
  <c r="K8" i="5"/>
  <c r="K9" i="5"/>
  <c r="K10" i="5"/>
  <c r="K11" i="5"/>
  <c r="K12" i="5"/>
  <c r="K13" i="5"/>
  <c r="K14" i="5"/>
  <c r="K15" i="5"/>
  <c r="K16" i="5"/>
  <c r="K17" i="5"/>
  <c r="K18" i="5"/>
  <c r="K19" i="5"/>
  <c r="K20" i="5"/>
  <c r="K21" i="5"/>
  <c r="K22" i="5"/>
  <c r="K23" i="5"/>
  <c r="K24" i="5"/>
  <c r="K25" i="5"/>
  <c r="K26" i="5"/>
  <c r="K27" i="5"/>
  <c r="K28" i="5"/>
  <c r="K29" i="5"/>
  <c r="K30" i="5"/>
  <c r="K31" i="5"/>
  <c r="K32" i="5"/>
  <c r="K33" i="5"/>
  <c r="K34" i="5"/>
  <c r="C5" i="5"/>
  <c r="C6" i="5"/>
  <c r="C7" i="5"/>
  <c r="C8" i="5"/>
  <c r="C9" i="5"/>
  <c r="C10" i="5"/>
  <c r="C11" i="5"/>
  <c r="C12" i="5"/>
  <c r="C13" i="5"/>
  <c r="C14" i="5"/>
  <c r="C15" i="5"/>
  <c r="C16" i="5"/>
  <c r="C17" i="5"/>
  <c r="C18" i="5"/>
  <c r="C19" i="5"/>
  <c r="C20" i="5"/>
  <c r="C21" i="5"/>
  <c r="C22" i="5"/>
  <c r="C23" i="5"/>
  <c r="C24" i="5"/>
  <c r="C25" i="5"/>
  <c r="C26" i="5"/>
  <c r="C27" i="5"/>
  <c r="C28" i="5"/>
  <c r="C29" i="5"/>
  <c r="C30" i="5"/>
  <c r="C31" i="5"/>
  <c r="C32" i="5"/>
  <c r="C33" i="5"/>
  <c r="C34" i="5"/>
  <c r="B5" i="5"/>
  <c r="B6" i="5"/>
  <c r="B7" i="5"/>
  <c r="B8" i="5"/>
  <c r="B9" i="5"/>
  <c r="B10" i="5"/>
  <c r="B11" i="5"/>
  <c r="B12" i="5"/>
  <c r="B13" i="5"/>
  <c r="B14" i="5"/>
  <c r="B15" i="5"/>
  <c r="B16" i="5"/>
  <c r="B17" i="5"/>
  <c r="B18" i="5"/>
  <c r="B19" i="5"/>
  <c r="B20" i="5"/>
  <c r="B21" i="5"/>
  <c r="B22" i="5"/>
  <c r="B23" i="5"/>
  <c r="B24" i="5"/>
  <c r="B25" i="5"/>
  <c r="B26" i="5"/>
  <c r="B27" i="5"/>
  <c r="B28" i="5"/>
  <c r="B29" i="5"/>
  <c r="B30" i="5"/>
  <c r="B31" i="5"/>
  <c r="B32" i="5"/>
  <c r="B33" i="5"/>
  <c r="B34" i="5"/>
  <c r="A3" i="3"/>
  <c r="F5" i="3"/>
  <c r="G5" i="3" s="1"/>
  <c r="F6" i="3"/>
  <c r="G6" i="3" s="1"/>
  <c r="F7" i="3"/>
  <c r="G7" i="3" s="1"/>
  <c r="F8" i="3"/>
  <c r="G8" i="3" s="1"/>
  <c r="F9" i="3"/>
  <c r="G9" i="3" s="1"/>
  <c r="F10" i="3"/>
  <c r="G10" i="3" s="1"/>
  <c r="F11" i="3"/>
  <c r="G11" i="3" s="1"/>
  <c r="F12" i="3"/>
  <c r="G12" i="3" s="1"/>
  <c r="F13" i="3"/>
  <c r="G13" i="3" s="1"/>
  <c r="F14" i="3"/>
  <c r="G14" i="3" s="1"/>
  <c r="F15" i="3"/>
  <c r="G15" i="3" s="1"/>
  <c r="F16" i="3"/>
  <c r="G16" i="3" s="1"/>
  <c r="F17" i="3"/>
  <c r="G17" i="3" s="1"/>
  <c r="F18" i="3"/>
  <c r="G18" i="3" s="1"/>
  <c r="F19" i="3"/>
  <c r="G19" i="3" s="1"/>
  <c r="F20" i="3"/>
  <c r="G20" i="3" s="1"/>
  <c r="F21" i="3"/>
  <c r="G21" i="3" s="1"/>
  <c r="F22" i="3"/>
  <c r="G22" i="3" s="1"/>
  <c r="F23" i="3"/>
  <c r="G23" i="3" s="1"/>
  <c r="F24" i="3"/>
  <c r="G24" i="3" s="1"/>
  <c r="A3" i="4"/>
  <c r="O5" i="4"/>
  <c r="O6" i="4"/>
  <c r="O7" i="4"/>
  <c r="O8" i="4"/>
  <c r="O9" i="4"/>
  <c r="O11" i="4"/>
  <c r="O12" i="4"/>
  <c r="O13" i="4"/>
  <c r="O14" i="4"/>
  <c r="O15" i="4"/>
  <c r="O16" i="4"/>
  <c r="O17" i="4"/>
  <c r="O18" i="4"/>
  <c r="O19" i="4"/>
  <c r="O20" i="4"/>
  <c r="O21" i="4"/>
  <c r="O22" i="4"/>
  <c r="O23" i="4"/>
  <c r="O24" i="4"/>
  <c r="O25" i="4"/>
  <c r="O26" i="4"/>
  <c r="O27" i="4"/>
  <c r="O28" i="4"/>
  <c r="O29" i="4"/>
  <c r="O30" i="4"/>
  <c r="O31" i="4"/>
  <c r="O32" i="4"/>
  <c r="O33" i="4"/>
  <c r="O34" i="4"/>
  <c r="O35" i="4"/>
  <c r="O36" i="4"/>
  <c r="O37" i="4"/>
  <c r="O38" i="4"/>
  <c r="O39" i="4"/>
  <c r="O40" i="4"/>
  <c r="O41" i="4"/>
  <c r="O42" i="4"/>
  <c r="O43" i="4"/>
  <c r="O44" i="4"/>
  <c r="N5" i="4"/>
  <c r="N6" i="4"/>
  <c r="N7" i="4"/>
  <c r="N8" i="4"/>
  <c r="N9" i="4"/>
  <c r="N11" i="4"/>
  <c r="N12" i="4"/>
  <c r="N13" i="4"/>
  <c r="N14" i="4"/>
  <c r="N15" i="4"/>
  <c r="N16" i="4"/>
  <c r="N17" i="4"/>
  <c r="N18" i="4"/>
  <c r="N19" i="4"/>
  <c r="N20" i="4"/>
  <c r="N21" i="4"/>
  <c r="N22" i="4"/>
  <c r="N23" i="4"/>
  <c r="N24" i="4"/>
  <c r="N25" i="4"/>
  <c r="N26" i="4"/>
  <c r="N27" i="4"/>
  <c r="N28" i="4"/>
  <c r="N29" i="4"/>
  <c r="N30" i="4"/>
  <c r="N31" i="4"/>
  <c r="N32" i="4"/>
  <c r="N33" i="4"/>
  <c r="N34" i="4"/>
  <c r="N35" i="4"/>
  <c r="N36" i="4"/>
  <c r="N37" i="4"/>
  <c r="N38" i="4"/>
  <c r="N39" i="4"/>
  <c r="N40" i="4"/>
  <c r="N41" i="4"/>
  <c r="N42" i="4"/>
  <c r="N43" i="4"/>
  <c r="N44" i="4"/>
  <c r="J5" i="4"/>
  <c r="J6" i="4"/>
  <c r="J7" i="4"/>
  <c r="J8" i="4"/>
  <c r="J9" i="4"/>
  <c r="J11" i="4"/>
  <c r="J12" i="4"/>
  <c r="J13" i="4"/>
  <c r="J14" i="4"/>
  <c r="J15" i="4"/>
  <c r="J16" i="4"/>
  <c r="J17" i="4"/>
  <c r="J18" i="4"/>
  <c r="J19" i="4"/>
  <c r="J20" i="4"/>
  <c r="J21" i="4"/>
  <c r="J22" i="4"/>
  <c r="J23" i="4"/>
  <c r="J24" i="4"/>
  <c r="J25" i="4"/>
  <c r="J26" i="4"/>
  <c r="J27" i="4"/>
  <c r="J28" i="4"/>
  <c r="J29" i="4"/>
  <c r="J30" i="4"/>
  <c r="J31" i="4"/>
  <c r="J32" i="4"/>
  <c r="J33" i="4"/>
  <c r="J34" i="4"/>
  <c r="J35" i="4"/>
  <c r="J36" i="4"/>
  <c r="J37" i="4"/>
  <c r="J38" i="4"/>
  <c r="J39" i="4"/>
  <c r="J40" i="4"/>
  <c r="J41" i="4"/>
  <c r="J42" i="4"/>
  <c r="J43" i="4"/>
  <c r="J44" i="4"/>
  <c r="I5" i="4"/>
  <c r="I6" i="4"/>
  <c r="I7" i="4"/>
  <c r="I8" i="4"/>
  <c r="I9" i="4"/>
  <c r="I10" i="4"/>
  <c r="N30" i="6" s="1" a="1"/>
  <c r="I11" i="4"/>
  <c r="I12" i="4"/>
  <c r="I13" i="4"/>
  <c r="I14" i="4"/>
  <c r="I15" i="4"/>
  <c r="I16" i="4"/>
  <c r="I17" i="4"/>
  <c r="I18" i="4"/>
  <c r="I19" i="4"/>
  <c r="I20" i="4"/>
  <c r="I21" i="4"/>
  <c r="I22" i="4"/>
  <c r="I23" i="4"/>
  <c r="I24" i="4"/>
  <c r="I25" i="4"/>
  <c r="I26" i="4"/>
  <c r="I27" i="4"/>
  <c r="I28" i="4"/>
  <c r="I29" i="4"/>
  <c r="I30" i="4"/>
  <c r="I31" i="4"/>
  <c r="I32" i="4"/>
  <c r="I33" i="4"/>
  <c r="I34" i="4"/>
  <c r="I35" i="4"/>
  <c r="I36" i="4"/>
  <c r="I37" i="4"/>
  <c r="I38" i="4"/>
  <c r="I39" i="4"/>
  <c r="I40" i="4"/>
  <c r="I41" i="4"/>
  <c r="I42" i="4"/>
  <c r="I43" i="4"/>
  <c r="I44" i="4"/>
  <c r="D5" i="4"/>
  <c r="D6" i="4"/>
  <c r="D7" i="4"/>
  <c r="D8" i="4"/>
  <c r="D9" i="4"/>
  <c r="D10" i="4"/>
  <c r="D11" i="4"/>
  <c r="D12" i="4"/>
  <c r="D13" i="4"/>
  <c r="D14" i="4"/>
  <c r="D15" i="4"/>
  <c r="D16" i="4"/>
  <c r="D17" i="4"/>
  <c r="D18" i="4"/>
  <c r="D19" i="4"/>
  <c r="D20" i="4"/>
  <c r="D21" i="4"/>
  <c r="D22" i="4"/>
  <c r="D23" i="4"/>
  <c r="D24" i="4"/>
  <c r="D25" i="4"/>
  <c r="D26" i="4"/>
  <c r="D27" i="4"/>
  <c r="D28" i="4"/>
  <c r="D29" i="4"/>
  <c r="D30" i="4"/>
  <c r="D31" i="4"/>
  <c r="D32" i="4"/>
  <c r="D33" i="4"/>
  <c r="D34" i="4"/>
  <c r="D35" i="4"/>
  <c r="D36" i="4"/>
  <c r="D37" i="4"/>
  <c r="D38" i="4"/>
  <c r="D39" i="4"/>
  <c r="D40" i="4"/>
  <c r="D41" i="4"/>
  <c r="D42" i="4"/>
  <c r="D43" i="4"/>
  <c r="D44" i="4"/>
  <c r="F11" i="2"/>
  <c r="G11" i="2"/>
  <c r="H11" i="2"/>
  <c r="I11" i="2"/>
  <c r="F12" i="2"/>
  <c r="G12" i="2"/>
  <c r="H12" i="2"/>
  <c r="I12" i="2"/>
  <c r="F13" i="2"/>
  <c r="G13" i="2"/>
  <c r="H13" i="2"/>
  <c r="I13" i="2"/>
  <c r="F14" i="2"/>
  <c r="G14" i="2"/>
  <c r="H14" i="2"/>
  <c r="I14" i="2"/>
  <c r="J30" i="6" l="1" a="1"/>
  <c r="C30" i="6" a="1"/>
  <c r="B30" i="6" a="1"/>
  <c r="K30" i="6" a="1"/>
  <c r="I30" i="6" a="1"/>
  <c r="N33" i="6" a="1"/>
  <c r="N32" i="6" a="1"/>
  <c r="N31" i="6" a="1"/>
  <c r="N29" i="6" a="1"/>
  <c r="N10" i="4"/>
  <c r="J10" i="4"/>
  <c r="K16" i="6"/>
  <c r="I5" i="6"/>
  <c r="I6" i="6" s="1"/>
  <c r="B33" i="6" l="1" a="1"/>
  <c r="C33" i="6" a="1"/>
  <c r="I33" i="6" a="1"/>
  <c r="J33" i="6" a="1"/>
  <c r="K33" i="6" a="1"/>
  <c r="B32" i="6" a="1"/>
  <c r="C32" i="6" a="1"/>
  <c r="I32" i="6" a="1"/>
  <c r="J32" i="6" a="1"/>
  <c r="K32" i="6" a="1"/>
  <c r="B31" i="6" a="1"/>
  <c r="C31" i="6" a="1"/>
  <c r="I31" i="6" a="1"/>
  <c r="J31" i="6" a="1"/>
  <c r="K31" i="6" a="1"/>
  <c r="B29" i="6" a="1"/>
  <c r="C29" i="6" a="1"/>
  <c r="I29" i="6" a="1"/>
  <c r="J29" i="6" a="1"/>
  <c r="K29" i="6" a="1"/>
  <c r="E5" i="6"/>
  <c r="E6" i="6" s="1"/>
  <c r="E14" i="6"/>
  <c r="E12" i="6"/>
  <c r="E16" i="6"/>
  <c r="E11" i="6"/>
  <c r="E15" i="6"/>
  <c r="E10" i="6"/>
  <c r="O10" i="4"/>
  <c r="E13" i="6"/>
  <c r="K22" i="6"/>
  <c r="K23" i="6"/>
  <c r="K24" i="6"/>
  <c r="K21" i="6"/>
  <c r="K17" i="6" l="1"/>
  <c r="K5" i="6"/>
  <c r="K6" i="6" s="1"/>
  <c r="E17" i="6"/>
  <c r="K25" i="6"/>
  <c r="F10" i="6" l="1"/>
  <c r="F11" i="6"/>
  <c r="F12" i="6"/>
  <c r="F14" i="6"/>
  <c r="F13" i="6"/>
  <c r="F16" i="6"/>
  <c r="F15" i="6"/>
  <c r="L21" i="6"/>
  <c r="L22" i="6"/>
  <c r="L23" i="6"/>
  <c r="L24" i="6"/>
  <c r="L25" i="6" l="1"/>
  <c r="F17" i="6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<sst xmlns="http://schemas.openxmlformats.org/spreadsheetml/2006/main" count="276" uniqueCount="236">
  <si>
    <t>Notes</t>
  </si>
  <si>
    <t>SCORING KEY AND DECISION TREE</t>
  </si>
  <si>
    <t>Rating</t>
  </si>
  <si>
    <t>Severity</t>
  </si>
  <si>
    <t>Probability</t>
  </si>
  <si>
    <t>Catastrophic: death or major permanent harm</t>
  </si>
  <si>
    <t>Frequent: may happen several times in one year</t>
  </si>
  <si>
    <t>Major: permanent loss of function or additional intervention</t>
  </si>
  <si>
    <t>Occasional: may happen once in 1-2 years</t>
  </si>
  <si>
    <t>Moderate: increased length of stay or level of care</t>
  </si>
  <si>
    <t>Uncommon: may happen once in 2-5 years</t>
  </si>
  <si>
    <t>Minor: no injury or need for extra care</t>
  </si>
  <si>
    <t>Remote: may happen once in 5-30 years</t>
  </si>
  <si>
    <t>PROCESS STEPS</t>
  </si>
  <si>
    <t>Subprocess</t>
  </si>
  <si>
    <t>Step description</t>
  </si>
  <si>
    <t>Role responsible</t>
  </si>
  <si>
    <t>Ordering</t>
  </si>
  <si>
    <t>Prescriber orders weight-based dose</t>
  </si>
  <si>
    <t>Prescriber</t>
  </si>
  <si>
    <t>Verification</t>
  </si>
  <si>
    <t>Pharmacy verifies the order</t>
  </si>
  <si>
    <t>Pharmacist</t>
  </si>
  <si>
    <t>Dispensing</t>
  </si>
  <si>
    <t>Nurse selects medication from dispensing cabinet</t>
  </si>
  <si>
    <t>Nurse</t>
  </si>
  <si>
    <t>Administration</t>
  </si>
  <si>
    <t>Nurse administers dose after barcode scan</t>
  </si>
  <si>
    <t>Discharge</t>
  </si>
  <si>
    <t>Discharge teaching for family</t>
  </si>
  <si>
    <t>HAZARD ANALYSIS</t>
  </si>
  <si>
    <t>ID</t>
  </si>
  <si>
    <t>Failure mode</t>
  </si>
  <si>
    <t>Cause(s)</t>
  </si>
  <si>
    <t>Effect on patient</t>
  </si>
  <si>
    <t>Hazard score</t>
  </si>
  <si>
    <t>Single point weakness?</t>
  </si>
  <si>
    <t>Effective control exists?</t>
  </si>
  <si>
    <t>Easily detected?</t>
  </si>
  <si>
    <t>Decision</t>
  </si>
  <si>
    <t>F1</t>
  </si>
  <si>
    <t>Weight entered in pounds instead of kilograms</t>
  </si>
  <si>
    <t>Both units used on the unit</t>
  </si>
  <si>
    <t>Overdose</t>
  </si>
  <si>
    <t>No</t>
  </si>
  <si>
    <t>F2</t>
  </si>
  <si>
    <t>Decimal point misread on strength</t>
  </si>
  <si>
    <t>Look-alike strengths on label</t>
  </si>
  <si>
    <t>Wrong dose</t>
  </si>
  <si>
    <t>Yes</t>
  </si>
  <si>
    <t>F3</t>
  </si>
  <si>
    <t>Wrong concentration drawn up</t>
  </si>
  <si>
    <t>Two concentrations in adjacent pockets</t>
  </si>
  <si>
    <t>F4</t>
  </si>
  <si>
    <t>Barcode scan skipped when scanner is slow</t>
  </si>
  <si>
    <t>Workaround during busy periods</t>
  </si>
  <si>
    <t>Wrong drug or dose</t>
  </si>
  <si>
    <t>F5</t>
  </si>
  <si>
    <t>Family not shown how to measure liquid dose</t>
  </si>
  <si>
    <t>Teaching done at the last minute</t>
  </si>
  <si>
    <t>Home dosing error</t>
  </si>
  <si>
    <t>ACTION PLAN AND OUTCOME MEASURES</t>
  </si>
  <si>
    <t>Failure mode ID</t>
  </si>
  <si>
    <t>Action</t>
  </si>
  <si>
    <t>Action type</t>
  </si>
  <si>
    <t>Owner</t>
  </si>
  <si>
    <t>Due date</t>
  </si>
  <si>
    <t>Outcome measure</t>
  </si>
  <si>
    <t>Status</t>
  </si>
  <si>
    <t>Date completed</t>
  </si>
  <si>
    <t>Days overdue</t>
  </si>
  <si>
    <t>Lock the order screen to kilograms and remove pounds</t>
  </si>
  <si>
    <t>Eliminate</t>
  </si>
  <si>
    <t>Pharmacy informatics</t>
  </si>
  <si>
    <t>Zero pound-entered weights in the monthly audit</t>
  </si>
  <si>
    <t>Not started</t>
  </si>
  <si>
    <t>Separate concentrations into different cabinet locations with distinct labeling</t>
  </si>
  <si>
    <t>Control</t>
  </si>
  <si>
    <t>Pharmacy manager</t>
  </si>
  <si>
    <t>Zero wrong-concentration events per quarter</t>
  </si>
  <si>
    <t>Severity \ Probability</t>
  </si>
  <si>
    <t>Reference scales and the one place to set your thresholds. Change a yellow cell here and every sheet updates.</t>
  </si>
  <si>
    <t>SETTINGS</t>
  </si>
  <si>
    <t>Hazard score threshold</t>
  </si>
  <si>
    <t>Scores at or above this go through the decision tree (VA NCPS default is 8).</t>
  </si>
  <si>
    <t>Critical rating from</t>
  </si>
  <si>
    <t>Scores at or above this are rated Critical.</t>
  </si>
  <si>
    <t>Medium rating from</t>
  </si>
  <si>
    <t>Scores from here up to the threshold are Medium; anything lower is Low.</t>
  </si>
  <si>
    <t>SEVERITY AND PROBABILITY SCALES</t>
  </si>
  <si>
    <t>HAZARD SCORE MATRIX</t>
  </si>
  <si>
    <t>DECISION TREE (applies to every score at or above the threshold)</t>
  </si>
  <si>
    <t>Step</t>
  </si>
  <si>
    <t>Question</t>
  </si>
  <si>
    <t>Outcome</t>
  </si>
  <si>
    <t>Single point weakness? Would failure at this step alone cause the process to fail, with no backup?</t>
  </si>
  <si>
    <t>Yes: Proceed to action. No: go to step 2.</t>
  </si>
  <si>
    <t>Does an effective control already exist that prevents or contains this failure?</t>
  </si>
  <si>
    <t>Yes: Stop and document the control. No: go to step 3.</t>
  </si>
  <si>
    <t>Is the failure easily and obviously detected before it reaches the patient?</t>
  </si>
  <si>
    <t>Yes: Stop. No: Proceed to action.</t>
  </si>
  <si>
    <t>Scores below the threshold are set aside, but a single point weakness below the threshold is flagged 'Review'.</t>
  </si>
  <si>
    <t>Method: simplified VA National Center for Patient Safety HFMEA. If your organization sets its own scales or thresholds, edit them here.</t>
  </si>
  <si>
    <t>HFMEA WORKSHEET</t>
  </si>
  <si>
    <t>Healthcare Failure Mode and Effect Analysis: map the process, find what can fail, score the hazards, decide what to fix, and track the fixes.</t>
  </si>
  <si>
    <t>PROJECT DETAILS</t>
  </si>
  <si>
    <t>Project name</t>
  </si>
  <si>
    <t>Process under review</t>
  </si>
  <si>
    <t>Unit / department</t>
  </si>
  <si>
    <t>Team leader</t>
  </si>
  <si>
    <t>Facilitator</t>
  </si>
  <si>
    <t>Team members</t>
  </si>
  <si>
    <t>Analysis date</t>
  </si>
  <si>
    <t>Version</t>
  </si>
  <si>
    <t>Appears in the header of every sheet.</t>
  </si>
  <si>
    <t>List names and roles; leave out patient identifiers.</t>
  </si>
  <si>
    <t>Date the team met or last updated this analysis.</t>
  </si>
  <si>
    <t>For example 1.0 draft, 1.1 reviewed.</t>
  </si>
  <si>
    <t>Pediatric weight-based medication dosing (example)</t>
  </si>
  <si>
    <t>Ordering to home administration</t>
  </si>
  <si>
    <t>1.0 draft</t>
  </si>
  <si>
    <t>HOW TO USE THIS WORKBOOK</t>
  </si>
  <si>
    <t>Go to</t>
  </si>
  <si>
    <t>What to do</t>
  </si>
  <si>
    <t>1. Map the process</t>
  </si>
  <si>
    <t>Process Steps</t>
  </si>
  <si>
    <t>Flowchart the process as it is really done, then record each numbered step, its subprocess and the role responsible.</t>
  </si>
  <si>
    <t>2. Find and score hazards</t>
  </si>
  <si>
    <t>Hazard Analysis</t>
  </si>
  <si>
    <t>Pick the step, then list each failure mode, its causes and its effect on the patient. Score Severity and Probability from 1 to 4. The Hazard score, rating and decision calculate automatically.</t>
  </si>
  <si>
    <t>3. Run the decision tree</t>
  </si>
  <si>
    <t>For every score at or above the threshold, answer the three yellow questions (single point weakness, effective control, easily detected). Rows still waiting for answers say 'Answer decision tree'.</t>
  </si>
  <si>
    <t>4. Plan actions</t>
  </si>
  <si>
    <t>Action Plan</t>
  </si>
  <si>
    <t>For each 'Proceed' failure mode choose the failure mode ID, then an action type (Eliminate, Control or Accept), an owner, a due date and an outcome measure.</t>
  </si>
  <si>
    <t>5. Review and report</t>
  </si>
  <si>
    <t>Summary</t>
  </si>
  <si>
    <t>Check the dashboard: hazards by decision, the severity-by-probability matrix, top hazards, action progress and any 'Proceed' items that still have no action.</t>
  </si>
  <si>
    <t>Adjust thresholds</t>
  </si>
  <si>
    <t>Scoring Key</t>
  </si>
  <si>
    <t>Change the hazard threshold or rating bands in one place if your organization uses different values.</t>
  </si>
  <si>
    <t>CELL COLOR LEGEND</t>
  </si>
  <si>
    <t>Input</t>
  </si>
  <si>
    <t>Yellow cells with blue text: type or pick a value here.</t>
  </si>
  <si>
    <t>Calculated</t>
  </si>
  <si>
    <t>Grey cells hold formulas. Avoid typing over them.</t>
  </si>
  <si>
    <t>Reference</t>
  </si>
  <si>
    <t>Scoring Key settings drive thresholds on every sheet.</t>
  </si>
  <si>
    <t>IMPORTANT NOTES</t>
  </si>
  <si>
    <t>•  Educational template. It supports a quality-improvement team's discussion and documentation. It is not medical, legal, or regulatory advice and does not replace your organization's approved policies.</t>
  </si>
  <si>
    <t>•  Do not enter patient names or identifying information unless your organization's privacy policy allows it.</t>
  </si>
  <si>
    <t>•  The five example hazards and two example actions are placeholders for pediatric weight-based dosing. Overwrite or delete them. IDs (F1 to F40) are pre-assigned and stay with their row, so filter the table rather than re-numbering.</t>
  </si>
  <si>
    <t>•  The threshold of 8 and the 1-4 scales follow the commonly used VA National Center for Patient Safety method. Follow your organization's own thresholds if it sets them.</t>
  </si>
  <si>
    <t>Step No.</t>
  </si>
  <si>
    <t>Hazard rating</t>
  </si>
  <si>
    <t>Action planned?</t>
  </si>
  <si>
    <t>F6</t>
  </si>
  <si>
    <t>F7</t>
  </si>
  <si>
    <t>F8</t>
  </si>
  <si>
    <t>F9</t>
  </si>
  <si>
    <t>F10</t>
  </si>
  <si>
    <t>F11</t>
  </si>
  <si>
    <t>F12</t>
  </si>
  <si>
    <t>F13</t>
  </si>
  <si>
    <t>F14</t>
  </si>
  <si>
    <t>F15</t>
  </si>
  <si>
    <t>F16</t>
  </si>
  <si>
    <t>F17</t>
  </si>
  <si>
    <t>F18</t>
  </si>
  <si>
    <t>F19</t>
  </si>
  <si>
    <t>F20</t>
  </si>
  <si>
    <t>F21</t>
  </si>
  <si>
    <t>F22</t>
  </si>
  <si>
    <t>F23</t>
  </si>
  <si>
    <t>F24</t>
  </si>
  <si>
    <t>F25</t>
  </si>
  <si>
    <t>F26</t>
  </si>
  <si>
    <t>F27</t>
  </si>
  <si>
    <t>F28</t>
  </si>
  <si>
    <t>F29</t>
  </si>
  <si>
    <t>F30</t>
  </si>
  <si>
    <t>F31</t>
  </si>
  <si>
    <t>F32</t>
  </si>
  <si>
    <t>F33</t>
  </si>
  <si>
    <t>F34</t>
  </si>
  <si>
    <t>F35</t>
  </si>
  <si>
    <t>F36</t>
  </si>
  <si>
    <t>F37</t>
  </si>
  <si>
    <t>F38</t>
  </si>
  <si>
    <t>F39</t>
  </si>
  <si>
    <t>F40</t>
  </si>
  <si>
    <t>One row per failure mode. Pick the step, score Severity and Probability (1-4), then answer the decision tree for scores at or above the threshold. Orange cells are waiting for an answer.</t>
  </si>
  <si>
    <t>Hazards identified</t>
  </si>
  <si>
    <t>Highest hazard score</t>
  </si>
  <si>
    <t>Flowchart the process as it is really done, then record each numbered step here. Step numbers feed the dropdown on Hazard Analysis.</t>
  </si>
  <si>
    <t>One row per action for each failure mode marked Proceed. An amber ID means that failure mode is not currently a Proceed item. An amber completion date means the action is Complete but undated.</t>
  </si>
  <si>
    <t>SUMMARY DASHBOARD</t>
  </si>
  <si>
    <t>FAILURE MODES SCORED</t>
  </si>
  <si>
    <t>SCORE AT OR ABOVE THRESHOLD</t>
  </si>
  <si>
    <t>PROCEED TO ACTION</t>
  </si>
  <si>
    <t>ACTIONS COMPLETE</t>
  </si>
  <si>
    <t>ACTIONS OVERDUE</t>
  </si>
  <si>
    <t>PROCEED ITEMS WITHOUT ACTION</t>
  </si>
  <si>
    <t>HAZARD DECISIONS</t>
  </si>
  <si>
    <t>ACTION PROGRESS</t>
  </si>
  <si>
    <t>Count</t>
  </si>
  <si>
    <t>Share</t>
  </si>
  <si>
    <t>Proceed: single point weakness</t>
  </si>
  <si>
    <t>Proceed: no control or detection</t>
  </si>
  <si>
    <t>Stop: effective control exists</t>
  </si>
  <si>
    <t>Stop: easily detected</t>
  </si>
  <si>
    <t>Review: single point weakness</t>
  </si>
  <si>
    <t>Below threshold</t>
  </si>
  <si>
    <t>Answer decision tree</t>
  </si>
  <si>
    <t>Total scored</t>
  </si>
  <si>
    <t>In progress</t>
  </si>
  <si>
    <t>Complete</t>
  </si>
  <si>
    <t>Cancelled</t>
  </si>
  <si>
    <t>Status not set</t>
  </si>
  <si>
    <t>Total actions listed</t>
  </si>
  <si>
    <t>Of which overdue</t>
  </si>
  <si>
    <t>Proceed items without an action</t>
  </si>
  <si>
    <t>SEVERITY BY PROBABILITY (COUNT OF FAILURE MODES)</t>
  </si>
  <si>
    <t>HAZARD RATING</t>
  </si>
  <si>
    <t>Severity \ Prob.</t>
  </si>
  <si>
    <t>Critical</t>
  </si>
  <si>
    <t>High</t>
  </si>
  <si>
    <t>Medium</t>
  </si>
  <si>
    <t>Low</t>
  </si>
  <si>
    <t>Total rated</t>
  </si>
  <si>
    <t>TOP 5 HAZARDS BY SCORE</t>
  </si>
  <si>
    <t>Rank</t>
  </si>
  <si>
    <t>Score</t>
  </si>
  <si>
    <t>helper</t>
  </si>
  <si>
    <t>Ties are listed in ID order. Column N is a helper for this list; leave it in place.</t>
  </si>
  <si>
    <t>CHARTS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</si>
</sst>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164" formatCode="0&quot; Remote&quot;"/>
    <numFmt numFmtId="165" formatCode="0&quot; Uncommon&quot;"/>
    <numFmt numFmtId="166" formatCode="0&quot; Occasional&quot;"/>
    <numFmt numFmtId="167" formatCode="0&quot; Frequent&quot;"/>
    <numFmt numFmtId="168" formatCode="0&quot; Catastrophic&quot;"/>
    <numFmt numFmtId="169" formatCode="0&quot; Major&quot;"/>
    <numFmt numFmtId="170" formatCode="0&quot; Moderate&quot;"/>
    <numFmt numFmtId="171" formatCode="0&quot; Minor&quot;"/>
    <numFmt numFmtId="172" formatCode="d\ mmm\ yyyy"/>
  </numFmts>
  <fonts count="45" x14ac:knownFonts="1">
    <font>
      <sz val="11"/>
      <color theme="1"/>
      <name val="Calibri"/>
      <family val="2"/>
      <scheme val="minor"/>
    </font>
    <font>
      <b/>
      <sz val="11"/>
      <color rgb="FFFFFFFF"/>
      <name val="Calibri"/>
    </font>
    <font>
      <i/>
      <sz val="10"/>
      <color rgb="FF4D5B6B"/>
      <name val="Calibri"/>
    </font>
    <font>
      <u/>
      <sz val="11"/>
      <color theme="10"/>
      <name val="Calibri"/>
      <family val="2"/>
      <scheme val="minor"/>
    </font>
    <font>
      <sz val="11"/>
      <color theme="1"/>
      <name val="Calibri"/>
      <scheme val="minor"/>
    </font>
    <font>
      <b/>
      <sz val="11"/>
      <color rgb="FFFFFFFF"/>
      <name val="Calibri"/>
      <scheme val="minor"/>
    </font>
    <font>
      <b/>
      <sz val="20"/>
      <color rgb="FF153F8A"/>
      <name val="Calibri"/>
      <scheme val="minor"/>
    </font>
    <font>
      <i/>
      <sz val="11"/>
      <color rgb="FF4D5B6B"/>
      <name val="Calibri"/>
      <scheme val="minor"/>
    </font>
    <font>
      <b/>
      <sz val="11"/>
      <color theme="1"/>
      <name val="Calibri"/>
      <scheme val="minor"/>
    </font>
    <font>
      <sz val="11"/>
      <color rgb="FF0000FF"/>
      <name val="Calibri"/>
      <scheme val="minor"/>
    </font>
    <font>
      <b/>
      <sz val="11"/>
      <color rgb="FF0000FF"/>
      <name val="Calibri"/>
      <scheme val="minor"/>
    </font>
    <font>
      <b/>
      <sz val="11"/>
      <color rgb="FF153F8A"/>
      <name val="Calibri"/>
      <scheme val="minor"/>
    </font>
    <font>
      <b/>
      <sz val="14"/>
      <color theme="1"/>
      <name val="Calibri"/>
      <scheme val="minor"/>
    </font>
    <font>
      <sz val="11"/>
      <color rgb="FFFFFFFF"/>
      <name val="Calibri"/>
      <scheme val="minor"/>
    </font>
    <font>
      <b/>
      <sz val="14"/>
      <color rgb="FFFFFFFF"/>
      <name val="Calibri"/>
      <scheme val="minor"/>
    </font>
    <font>
      <b/>
      <sz val="14"/>
      <color rgb="FF1F1F1F"/>
      <name val="Calibri"/>
      <scheme val="minor"/>
    </font>
    <font>
      <b/>
      <sz val="22"/>
      <color rgb="FF153F8A"/>
      <name val="Calibri"/>
      <scheme val="minor"/>
    </font>
    <font>
      <b/>
      <u/>
      <sz val="11"/>
      <color theme="10"/>
      <name val="Calibri"/>
      <family val="2"/>
      <scheme val="minor"/>
    </font>
    <font>
      <sz val="11"/>
      <color rgb="FF4D5B6B"/>
      <name val="Calibri"/>
      <family val="2"/>
      <scheme val="minor"/>
    </font>
    <font>
      <b/>
      <sz val="20"/>
      <color rgb="FF153F8A"/>
      <name val="Calibri"/>
    </font>
    <font>
      <b/>
      <sz val="10"/>
      <color rgb="FF153F8A"/>
      <name val="Calibri"/>
      <scheme val="minor"/>
    </font>
    <font>
      <sz val="11"/>
      <color rgb="FF0000FF"/>
      <name val="Calibri"/>
    </font>
    <font>
      <b/>
      <sz val="11"/>
      <color rgb="FF000000"/>
      <name val="Calibri"/>
    </font>
    <font>
      <sz val="11"/>
      <color rgb="FF4D5B6B"/>
      <name val="Calibri"/>
    </font>
    <font>
      <sz val="10"/>
      <color rgb="FF4D5B6B"/>
      <name val="Calibri"/>
    </font>
    <font>
      <sz val="11"/>
      <color rgb="FF000000"/>
      <name val="Calibri"/>
      <scheme val="minor"/>
    </font>
    <font>
      <b/>
      <sz val="11"/>
      <color rgb="FF0000FF"/>
      <name val="Calibri"/>
    </font>
    <font>
      <b/>
      <sz val="11"/>
      <color rgb="FF000000"/>
      <name val="Calibri"/>
      <scheme val="minor"/>
    </font>
    <font>
      <b/>
      <sz val="8.5"/>
      <color rgb="FF4D5B6B"/>
      <name val="Calibri"/>
      <family val="2"/>
      <scheme val="minor"/>
    </font>
    <font>
      <b/>
      <sz val="28"/>
      <color rgb="FF153F8A"/>
      <name val="Calibri"/>
      <family val="2"/>
      <scheme val="minor"/>
    </font>
    <font>
      <i/>
      <sz val="9"/>
      <color rgb="FF4D5B6B"/>
      <name val="Calibri"/>
      <family val="2"/>
      <scheme val="minor"/>
    </font>
    <font>
      <sz val="11"/>
      <color rgb="FF9C0006"/>
      <name val="Calibri"/>
      <scheme val="minor"/>
    </font>
    <font>
      <sz val="11"/>
      <color rgb="FF1E5631"/>
      <name val="Calibri"/>
      <scheme val="minor"/>
    </font>
    <font>
      <sz val="11"/>
      <color rgb="FF7F6000"/>
      <name val="Calibri"/>
      <scheme val="minor"/>
    </font>
    <font>
      <b/>
      <sz val="11"/>
      <color rgb="FF9C0006"/>
      <name val="Calibri"/>
      <scheme val="minor"/>
    </font>
    <font>
      <b/>
      <sz val="11"/>
      <color rgb="FF1E5631"/>
      <name val="Calibri"/>
      <scheme val="minor"/>
    </font>
    <font>
      <b/>
      <sz val="11"/>
      <color rgb="FF7F6000"/>
      <name val="Calibri"/>
      <scheme val="minor"/>
    </font>
    <font>
      <b/>
      <sz val="10"/>
      <color theme="1"/>
      <name val="Calibri"/>
      <scheme val="minor"/>
    </font>
    <font>
      <i/>
      <sz val="10"/>
      <color rgb="FF4D5B6B"/>
      <name val="Calibri"/>
      <scheme val="minor"/>
    </font>
    <font>
      <b/>
      <sz val="11"/>
      <color rgb="FF5A2A00"/>
      <name val="Calibri"/>
      <scheme val="minor"/>
    </font>
    <font>
      <sz val="11"/>
      <color rgb="FF5A2A00"/>
      <name val="Calibri"/>
      <scheme val="minor"/>
    </font>
    <font>
      <b/>
      <sz val="11"/>
      <color rgb="FF5C4700"/>
      <name val="Calibri"/>
      <scheme val="minor"/>
    </font>
    <font>
      <sz val="11"/>
      <color rgb="FF5C4700"/>
      <name val="Calibri"/>
      <scheme val="minor"/>
    </font>
    <font>
      <sz val="8"/>
      <color rgb="FFA6A6A6"/>
      <name val="Calibri"/>
      <scheme val="minor"/>
    </font>
    <font>
      <i/>
      <sz val="9"/>
      <color rgb="FF4D5B6B"/>
      <name val="Calibri"/>
      <scheme val="minor"/>
    </font>
  </fonts>
  <fills count="18">
    <fill>
      <patternFill patternType="none"/>
    </fill>
    <fill>
      <patternFill patternType="gray125"/>
    </fill>
    <fill>
      <patternFill patternType="solid">
        <fgColor rgb="FF153F8A"/>
        <bgColor indexed="64"/>
      </patternFill>
    </fill>
    <fill>
      <patternFill patternType="solid">
        <fgColor rgb="FFFFF9E5"/>
        <bgColor indexed="64"/>
      </patternFill>
    </fill>
    <fill>
      <patternFill patternType="solid">
        <fgColor rgb="FFE8EEF9"/>
        <bgColor indexed="64"/>
      </patternFill>
    </fill>
    <fill>
      <patternFill patternType="solid">
        <fgColor rgb="FFC0392B"/>
        <bgColor indexed="64"/>
      </patternFill>
    </fill>
    <fill>
      <patternFill patternType="solid">
        <fgColor rgb="FFE67E22"/>
        <bgColor indexed="64"/>
      </patternFill>
    </fill>
    <fill>
      <patternFill patternType="solid">
        <fgColor rgb="FFF1C40F"/>
        <bgColor indexed="64"/>
      </patternFill>
    </fill>
    <fill>
      <patternFill patternType="solid">
        <fgColor rgb="FF27AE60"/>
        <bgColor indexed="64"/>
      </patternFill>
    </fill>
    <fill>
      <patternFill patternType="solid">
        <fgColor rgb="FFFFE699"/>
        <bgColor indexed="64"/>
      </patternFill>
    </fill>
    <fill>
      <patternFill patternType="solid">
        <fgColor rgb="FFF4B183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C6E0B4"/>
        <bgColor indexed="64"/>
      </patternFill>
    </fill>
    <fill>
      <patternFill patternType="solid">
        <fgColor rgb="FFEEF1F5"/>
        <bgColor indexed="64"/>
      </patternFill>
    </fill>
    <fill>
      <patternFill patternType="solid">
        <fgColor rgb="FF5B6B7F"/>
        <bgColor indexed="64"/>
      </patternFill>
    </fill>
    <fill>
      <patternFill patternType="solid">
        <fgColor rgb="FFF8CBCB"/>
        <bgColor indexed="64"/>
      </patternFill>
    </fill>
    <fill>
      <patternFill patternType="solid">
        <fgColor rgb="FFF3F6FB"/>
        <bgColor indexed="64"/>
      </patternFill>
    </fill>
    <fill>
      <patternFill patternType="solid">
        <fgColor rgb="FFFFC000"/>
        <bgColor indexed="64"/>
      </patternFill>
    </fill>
  </fills>
  <borders count="21">
    <border>
      <left/>
      <right/>
      <top/>
      <bottom/>
      <diagonal/>
    </border>
    <border>
      <left/>
      <right/>
      <top/>
      <bottom style="thin">
        <color rgb="FFC9D1DE"/>
      </bottom>
      <diagonal/>
    </border>
    <border>
      <left/>
      <right/>
      <top style="thin">
        <color rgb="FFC9D1DE"/>
      </top>
      <bottom style="thin">
        <color rgb="FFC9D1DE"/>
      </bottom>
      <diagonal/>
    </border>
    <border>
      <left/>
      <right/>
      <top style="thin">
        <color rgb="FFC9D1DE"/>
      </top>
      <bottom/>
      <diagonal/>
    </border>
    <border>
      <left style="medium">
        <color rgb="FFFFFFFF"/>
      </left>
      <right style="medium">
        <color rgb="FFFFFFFF"/>
      </right>
      <top style="thin">
        <color rgb="FFC9D1DE"/>
      </top>
      <bottom style="thin">
        <color rgb="FFC9D1DE"/>
      </bottom>
      <diagonal/>
    </border>
    <border>
      <left/>
      <right style="thin">
        <color rgb="FFC9D1DE"/>
      </right>
      <top/>
      <bottom style="thin">
        <color rgb="FFC9D1DE"/>
      </bottom>
      <diagonal/>
    </border>
    <border>
      <left style="thin">
        <color rgb="FFC9D1DE"/>
      </left>
      <right style="thin">
        <color rgb="FFC9D1DE"/>
      </right>
      <top/>
      <bottom style="thin">
        <color rgb="FFC9D1DE"/>
      </bottom>
      <diagonal/>
    </border>
    <border>
      <left style="thin">
        <color rgb="FFC9D1DE"/>
      </left>
      <right/>
      <top/>
      <bottom style="thin">
        <color rgb="FFC9D1DE"/>
      </bottom>
      <diagonal/>
    </border>
    <border>
      <left/>
      <right style="thin">
        <color rgb="FFC9D1DE"/>
      </right>
      <top style="thin">
        <color rgb="FFC9D1DE"/>
      </top>
      <bottom style="thin">
        <color rgb="FFC9D1DE"/>
      </bottom>
      <diagonal/>
    </border>
    <border>
      <left style="thin">
        <color rgb="FFC9D1DE"/>
      </left>
      <right style="thin">
        <color rgb="FFC9D1DE"/>
      </right>
      <top style="thin">
        <color rgb="FFC9D1DE"/>
      </top>
      <bottom style="thin">
        <color rgb="FFC9D1DE"/>
      </bottom>
      <diagonal/>
    </border>
    <border>
      <left style="thin">
        <color rgb="FFC9D1DE"/>
      </left>
      <right/>
      <top style="thin">
        <color rgb="FFC9D1DE"/>
      </top>
      <bottom style="thin">
        <color rgb="FFC9D1DE"/>
      </bottom>
      <diagonal/>
    </border>
    <border>
      <left/>
      <right style="thin">
        <color rgb="FFC9D1DE"/>
      </right>
      <top style="thin">
        <color rgb="FFC9D1DE"/>
      </top>
      <bottom/>
      <diagonal/>
    </border>
    <border>
      <left style="thin">
        <color rgb="FFC9D1DE"/>
      </left>
      <right style="thin">
        <color rgb="FFC9D1DE"/>
      </right>
      <top style="thin">
        <color rgb="FFC9D1DE"/>
      </top>
      <bottom/>
      <diagonal/>
    </border>
    <border>
      <left style="thin">
        <color rgb="FFC9D1DE"/>
      </left>
      <right/>
      <top style="thin">
        <color rgb="FFC9D1DE"/>
      </top>
      <bottom/>
      <diagonal/>
    </border>
    <border>
      <left/>
      <right/>
      <top style="thick">
        <color rgb="FF153F8A"/>
      </top>
      <bottom/>
      <diagonal/>
    </border>
    <border>
      <left style="thick">
        <color rgb="FFFFFFFF"/>
      </left>
      <right/>
      <top style="thick">
        <color rgb="FF153F8A"/>
      </top>
      <bottom/>
      <diagonal/>
    </border>
    <border>
      <left style="thick">
        <color rgb="FFFFFFFF"/>
      </left>
      <right/>
      <top/>
      <bottom/>
      <diagonal/>
    </border>
    <border>
      <left/>
      <right style="thick">
        <color rgb="FFFFFFFF"/>
      </right>
      <top style="thick">
        <color rgb="FF153F8A"/>
      </top>
      <bottom/>
      <diagonal/>
    </border>
    <border>
      <left/>
      <right style="thick">
        <color rgb="FFFFFFFF"/>
      </right>
      <top/>
      <bottom/>
      <diagonal/>
    </border>
    <border>
      <left/>
      <right/>
      <top style="thin">
        <color rgb="FF153F8A"/>
      </top>
      <bottom style="thin">
        <color rgb="FFC9D1DE"/>
      </bottom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 style="medium">
        <color rgb="FFFFFFFF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32">
    <xf numFmtId="0" fontId="0" fillId="0" borderId="0" xfId="0"/>
    <xf numFmtId="0" fontId="2" fillId="0" borderId="0" xfId="0" applyFont="1"/>
    <xf numFmtId="0" fontId="4" fillId="0" borderId="0" xfId="0" applyFont="1"/>
    <xf numFmtId="0" fontId="5" fillId="2" borderId="0" xfId="0" applyFont="1" applyFill="1" applyAlignment="1">
      <alignment vertical="center"/>
    </xf>
    <xf numFmtId="0" fontId="6" fillId="0" borderId="0" xfId="0" applyFont="1"/>
    <xf numFmtId="0" fontId="7" fillId="0" borderId="0" xfId="0" applyFont="1"/>
    <xf numFmtId="0" fontId="11" fillId="4" borderId="0" xfId="0" applyFont="1" applyFill="1" applyAlignment="1">
      <alignment vertical="center"/>
    </xf>
    <xf numFmtId="0" fontId="4" fillId="0" borderId="0" xfId="0" applyFont="1" applyAlignment="1">
      <alignment vertical="center"/>
    </xf>
    <xf numFmtId="0" fontId="8" fillId="0" borderId="1" xfId="0" applyFont="1" applyBorder="1" applyAlignment="1">
      <alignment vertical="center"/>
    </xf>
    <xf numFmtId="0" fontId="7" fillId="0" borderId="1" xfId="0" applyFont="1" applyBorder="1" applyAlignment="1">
      <alignment vertical="center"/>
    </xf>
    <xf numFmtId="0" fontId="8" fillId="0" borderId="2" xfId="0" applyFont="1" applyBorder="1" applyAlignment="1">
      <alignment vertical="center"/>
    </xf>
    <xf numFmtId="0" fontId="10" fillId="3" borderId="2" xfId="0" applyFont="1" applyFill="1" applyBorder="1" applyAlignment="1">
      <alignment horizontal="left" vertical="center"/>
    </xf>
    <xf numFmtId="0" fontId="7" fillId="0" borderId="2" xfId="0" applyFont="1" applyBorder="1" applyAlignment="1">
      <alignment vertical="center"/>
    </xf>
    <xf numFmtId="0" fontId="14" fillId="5" borderId="2" xfId="0" applyFont="1" applyFill="1" applyBorder="1" applyAlignment="1">
      <alignment horizontal="center" vertical="center"/>
    </xf>
    <xf numFmtId="0" fontId="4" fillId="0" borderId="2" xfId="0" applyFont="1" applyBorder="1" applyAlignment="1">
      <alignment vertical="center" wrapText="1"/>
    </xf>
    <xf numFmtId="0" fontId="14" fillId="6" borderId="2" xfId="0" applyFont="1" applyFill="1" applyBorder="1" applyAlignment="1">
      <alignment horizontal="center" vertical="center"/>
    </xf>
    <xf numFmtId="0" fontId="15" fillId="7" borderId="2" xfId="0" applyFont="1" applyFill="1" applyBorder="1" applyAlignment="1">
      <alignment horizontal="center" vertical="center"/>
    </xf>
    <xf numFmtId="0" fontId="14" fillId="8" borderId="2" xfId="0" applyFont="1" applyFill="1" applyBorder="1" applyAlignment="1">
      <alignment horizontal="center" vertical="center"/>
    </xf>
    <xf numFmtId="0" fontId="11" fillId="4" borderId="2" xfId="0" applyFont="1" applyFill="1" applyBorder="1" applyAlignment="1">
      <alignment horizontal="center" vertical="center" wrapText="1"/>
    </xf>
    <xf numFmtId="0" fontId="11" fillId="4" borderId="2" xfId="0" applyFont="1" applyFill="1" applyBorder="1" applyAlignment="1">
      <alignment vertical="center" wrapText="1"/>
    </xf>
    <xf numFmtId="0" fontId="4" fillId="0" borderId="2" xfId="0" applyFont="1" applyBorder="1" applyAlignment="1">
      <alignment horizontal="center" vertical="center"/>
    </xf>
    <xf numFmtId="164" fontId="11" fillId="4" borderId="4" xfId="0" applyNumberFormat="1" applyFont="1" applyFill="1" applyBorder="1" applyAlignment="1">
      <alignment horizontal="center" vertical="center" wrapText="1"/>
    </xf>
    <xf numFmtId="165" fontId="11" fillId="4" borderId="4" xfId="0" applyNumberFormat="1" applyFont="1" applyFill="1" applyBorder="1" applyAlignment="1">
      <alignment horizontal="center" vertical="center" wrapText="1"/>
    </xf>
    <xf numFmtId="166" fontId="11" fillId="4" borderId="4" xfId="0" applyNumberFormat="1" applyFont="1" applyFill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/>
    </xf>
    <xf numFmtId="0" fontId="11" fillId="4" borderId="4" xfId="0" applyFont="1" applyFill="1" applyBorder="1" applyAlignment="1">
      <alignment horizontal="left" vertical="center" wrapText="1"/>
    </xf>
    <xf numFmtId="168" fontId="8" fillId="0" borderId="4" xfId="0" applyNumberFormat="1" applyFont="1" applyBorder="1" applyAlignment="1">
      <alignment horizontal="left" vertical="center"/>
    </xf>
    <xf numFmtId="169" fontId="8" fillId="0" borderId="4" xfId="0" applyNumberFormat="1" applyFont="1" applyBorder="1" applyAlignment="1">
      <alignment horizontal="left" vertical="center"/>
    </xf>
    <xf numFmtId="170" fontId="8" fillId="0" borderId="4" xfId="0" applyNumberFormat="1" applyFont="1" applyBorder="1" applyAlignment="1">
      <alignment horizontal="left" vertical="center"/>
    </xf>
    <xf numFmtId="171" fontId="8" fillId="0" borderId="4" xfId="0" applyNumberFormat="1" applyFont="1" applyBorder="1" applyAlignment="1">
      <alignment horizontal="left" vertical="center"/>
    </xf>
    <xf numFmtId="167" fontId="11" fillId="4" borderId="4" xfId="0" applyNumberFormat="1" applyFont="1" applyFill="1" applyBorder="1" applyAlignment="1">
      <alignment horizontal="center" vertical="center" wrapText="1"/>
    </xf>
    <xf numFmtId="0" fontId="16" fillId="0" borderId="0" xfId="0" applyFont="1"/>
    <xf numFmtId="0" fontId="9" fillId="3" borderId="1" xfId="0" applyFont="1" applyFill="1" applyBorder="1" applyAlignment="1">
      <alignment horizontal="left" vertical="center"/>
    </xf>
    <xf numFmtId="0" fontId="9" fillId="3" borderId="2" xfId="0" applyFont="1" applyFill="1" applyBorder="1" applyAlignment="1">
      <alignment horizontal="left" vertical="center"/>
    </xf>
    <xf numFmtId="172" fontId="9" fillId="3" borderId="2" xfId="0" applyNumberFormat="1" applyFont="1" applyFill="1" applyBorder="1" applyAlignment="1">
      <alignment horizontal="left" vertical="center"/>
    </xf>
    <xf numFmtId="0" fontId="11" fillId="4" borderId="1" xfId="0" applyFont="1" applyFill="1" applyBorder="1"/>
    <xf numFmtId="0" fontId="11" fillId="0" borderId="2" xfId="0" applyFont="1" applyBorder="1" applyAlignment="1">
      <alignment vertical="center"/>
    </xf>
    <xf numFmtId="0" fontId="17" fillId="0" borderId="2" xfId="1" applyFont="1" applyBorder="1" applyAlignment="1">
      <alignment vertical="center"/>
    </xf>
    <xf numFmtId="0" fontId="11" fillId="4" borderId="0" xfId="0" applyFont="1" applyFill="1" applyAlignment="1">
      <alignment horizontal="center" vertical="center"/>
    </xf>
    <xf numFmtId="0" fontId="10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vertical="center"/>
    </xf>
    <xf numFmtId="0" fontId="8" fillId="13" borderId="2" xfId="0" applyFont="1" applyFill="1" applyBorder="1" applyAlignment="1">
      <alignment horizontal="center" vertical="center"/>
    </xf>
    <xf numFmtId="0" fontId="4" fillId="0" borderId="2" xfId="0" applyFont="1" applyBorder="1" applyAlignment="1">
      <alignment vertical="center"/>
    </xf>
    <xf numFmtId="0" fontId="4" fillId="0" borderId="3" xfId="0" applyFont="1" applyBorder="1" applyAlignment="1">
      <alignment vertical="center"/>
    </xf>
    <xf numFmtId="0" fontId="11" fillId="4" borderId="2" xfId="0" applyFont="1" applyFill="1" applyBorder="1" applyAlignment="1">
      <alignment horizontal="center" vertical="center"/>
    </xf>
    <xf numFmtId="0" fontId="19" fillId="0" borderId="0" xfId="0" applyFont="1"/>
    <xf numFmtId="0" fontId="20" fillId="0" borderId="0" xfId="0" applyFont="1"/>
    <xf numFmtId="0" fontId="1" fillId="14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14" borderId="6" xfId="0" applyFont="1" applyFill="1" applyBorder="1" applyAlignment="1">
      <alignment horizontal="center" vertical="center" wrapText="1"/>
    </xf>
    <xf numFmtId="0" fontId="1" fillId="14" borderId="7" xfId="0" applyFont="1" applyFill="1" applyBorder="1" applyAlignment="1">
      <alignment horizontal="center" vertical="center" wrapText="1"/>
    </xf>
    <xf numFmtId="0" fontId="22" fillId="13" borderId="8" xfId="0" applyFont="1" applyFill="1" applyBorder="1" applyAlignment="1">
      <alignment horizontal="center" vertical="center" wrapText="1"/>
    </xf>
    <xf numFmtId="0" fontId="21" fillId="3" borderId="9" xfId="0" applyFont="1" applyFill="1" applyBorder="1" applyAlignment="1">
      <alignment horizontal="center" vertical="center" wrapText="1"/>
    </xf>
    <xf numFmtId="0" fontId="21" fillId="3" borderId="9" xfId="0" applyFont="1" applyFill="1" applyBorder="1" applyAlignment="1">
      <alignment horizontal="left" vertical="center" wrapText="1"/>
    </xf>
    <xf numFmtId="0" fontId="24" fillId="13" borderId="9" xfId="0" applyFont="1" applyFill="1" applyBorder="1" applyAlignment="1">
      <alignment horizontal="left" vertical="center" wrapText="1"/>
    </xf>
    <xf numFmtId="1" fontId="22" fillId="13" borderId="9" xfId="0" applyNumberFormat="1" applyFont="1" applyFill="1" applyBorder="1" applyAlignment="1">
      <alignment horizontal="center" vertical="center" wrapText="1"/>
    </xf>
    <xf numFmtId="0" fontId="22" fillId="13" borderId="9" xfId="0" applyFont="1" applyFill="1" applyBorder="1" applyAlignment="1">
      <alignment horizontal="center" vertical="center" wrapText="1"/>
    </xf>
    <xf numFmtId="0" fontId="22" fillId="13" borderId="9" xfId="0" applyFont="1" applyFill="1" applyBorder="1" applyAlignment="1">
      <alignment horizontal="left" vertical="center" wrapText="1"/>
    </xf>
    <xf numFmtId="0" fontId="22" fillId="13" borderId="10" xfId="0" applyFont="1" applyFill="1" applyBorder="1" applyAlignment="1">
      <alignment horizontal="center" vertical="center" wrapText="1"/>
    </xf>
    <xf numFmtId="0" fontId="22" fillId="13" borderId="11" xfId="0" applyFont="1" applyFill="1" applyBorder="1" applyAlignment="1">
      <alignment horizontal="center" vertical="center" wrapText="1"/>
    </xf>
    <xf numFmtId="0" fontId="21" fillId="3" borderId="12" xfId="0" applyFont="1" applyFill="1" applyBorder="1" applyAlignment="1">
      <alignment horizontal="center" vertical="center" wrapText="1"/>
    </xf>
    <xf numFmtId="0" fontId="21" fillId="3" borderId="12" xfId="0" applyFont="1" applyFill="1" applyBorder="1" applyAlignment="1">
      <alignment horizontal="left" vertical="center" wrapText="1"/>
    </xf>
    <xf numFmtId="0" fontId="24" fillId="13" borderId="12" xfId="0" applyFont="1" applyFill="1" applyBorder="1" applyAlignment="1">
      <alignment horizontal="left" vertical="center" wrapText="1"/>
    </xf>
    <xf numFmtId="1" fontId="22" fillId="13" borderId="12" xfId="0" applyNumberFormat="1" applyFont="1" applyFill="1" applyBorder="1" applyAlignment="1">
      <alignment horizontal="center" vertical="center" wrapText="1"/>
    </xf>
    <xf numFmtId="0" fontId="22" fillId="13" borderId="12" xfId="0" applyFont="1" applyFill="1" applyBorder="1" applyAlignment="1">
      <alignment horizontal="center" vertical="center" wrapText="1"/>
    </xf>
    <xf numFmtId="0" fontId="22" fillId="13" borderId="12" xfId="0" applyFont="1" applyFill="1" applyBorder="1" applyAlignment="1">
      <alignment horizontal="left" vertical="center" wrapText="1"/>
    </xf>
    <xf numFmtId="0" fontId="22" fillId="13" borderId="13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21" fillId="3" borderId="8" xfId="0" applyFont="1" applyFill="1" applyBorder="1" applyAlignment="1">
      <alignment horizontal="center" vertical="center" wrapText="1"/>
    </xf>
    <xf numFmtId="0" fontId="21" fillId="3" borderId="9" xfId="0" applyFont="1" applyFill="1" applyBorder="1" applyAlignment="1">
      <alignment vertical="center" wrapText="1"/>
    </xf>
    <xf numFmtId="0" fontId="21" fillId="3" borderId="11" xfId="0" applyFont="1" applyFill="1" applyBorder="1" applyAlignment="1">
      <alignment horizontal="center" vertical="center" wrapText="1"/>
    </xf>
    <xf numFmtId="0" fontId="21" fillId="3" borderId="12" xfId="0" applyFont="1" applyFill="1" applyBorder="1" applyAlignment="1">
      <alignment vertical="center" wrapText="1"/>
    </xf>
    <xf numFmtId="0" fontId="26" fillId="3" borderId="8" xfId="0" applyFont="1" applyFill="1" applyBorder="1" applyAlignment="1">
      <alignment horizontal="center" vertical="center" wrapText="1"/>
    </xf>
    <xf numFmtId="0" fontId="23" fillId="13" borderId="9" xfId="0" applyFont="1" applyFill="1" applyBorder="1" applyAlignment="1">
      <alignment vertical="center" wrapText="1"/>
    </xf>
    <xf numFmtId="172" fontId="21" fillId="3" borderId="9" xfId="0" applyNumberFormat="1" applyFont="1" applyFill="1" applyBorder="1" applyAlignment="1">
      <alignment horizontal="center" vertical="center" wrapText="1"/>
    </xf>
    <xf numFmtId="1" fontId="27" fillId="13" borderId="10" xfId="0" applyNumberFormat="1" applyFont="1" applyFill="1" applyBorder="1" applyAlignment="1">
      <alignment horizontal="center" vertical="center" wrapText="1"/>
    </xf>
    <xf numFmtId="0" fontId="26" fillId="3" borderId="11" xfId="0" applyFont="1" applyFill="1" applyBorder="1" applyAlignment="1">
      <alignment horizontal="center" vertical="center" wrapText="1"/>
    </xf>
    <xf numFmtId="0" fontId="23" fillId="13" borderId="12" xfId="0" applyFont="1" applyFill="1" applyBorder="1" applyAlignment="1">
      <alignment vertical="center" wrapText="1"/>
    </xf>
    <xf numFmtId="172" fontId="21" fillId="3" borderId="12" xfId="0" applyNumberFormat="1" applyFont="1" applyFill="1" applyBorder="1" applyAlignment="1">
      <alignment horizontal="center" vertical="center" wrapText="1"/>
    </xf>
    <xf numFmtId="1" fontId="27" fillId="13" borderId="13" xfId="0" applyNumberFormat="1" applyFont="1" applyFill="1" applyBorder="1" applyAlignment="1">
      <alignment horizontal="center" vertical="center" wrapText="1"/>
    </xf>
    <xf numFmtId="0" fontId="16" fillId="0" borderId="0" xfId="0" applyFont="1" applyAlignment="1">
      <alignment vertical="center"/>
    </xf>
    <xf numFmtId="0" fontId="20" fillId="0" borderId="0" xfId="0" applyFont="1" applyAlignment="1">
      <alignment vertical="center"/>
    </xf>
    <xf numFmtId="0" fontId="8" fillId="0" borderId="1" xfId="0" applyFont="1" applyBorder="1" applyAlignment="1">
      <alignment horizontal="center" vertical="center"/>
    </xf>
    <xf numFmtId="9" fontId="4" fillId="0" borderId="1" xfId="0" applyNumberFormat="1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9" fontId="4" fillId="0" borderId="2" xfId="0" applyNumberFormat="1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9" fontId="4" fillId="0" borderId="3" xfId="0" applyNumberFormat="1" applyFont="1" applyBorder="1" applyAlignment="1">
      <alignment horizontal="center" vertical="center"/>
    </xf>
    <xf numFmtId="9" fontId="8" fillId="0" borderId="2" xfId="0" applyNumberFormat="1" applyFont="1" applyBorder="1" applyAlignment="1">
      <alignment horizontal="center" vertical="center"/>
    </xf>
    <xf numFmtId="0" fontId="8" fillId="0" borderId="19" xfId="0" applyFont="1" applyBorder="1" applyAlignment="1">
      <alignment vertical="center"/>
    </xf>
    <xf numFmtId="0" fontId="8" fillId="0" borderId="19" xfId="0" applyFont="1" applyBorder="1" applyAlignment="1">
      <alignment horizontal="center" vertical="center"/>
    </xf>
    <xf numFmtId="9" fontId="8" fillId="0" borderId="19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31" fillId="15" borderId="1" xfId="0" applyFont="1" applyFill="1" applyBorder="1" applyAlignment="1">
      <alignment vertical="center"/>
    </xf>
    <xf numFmtId="0" fontId="31" fillId="15" borderId="2" xfId="0" applyFont="1" applyFill="1" applyBorder="1" applyAlignment="1">
      <alignment vertical="center"/>
    </xf>
    <xf numFmtId="0" fontId="32" fillId="12" borderId="2" xfId="0" applyFont="1" applyFill="1" applyBorder="1" applyAlignment="1">
      <alignment vertical="center"/>
    </xf>
    <xf numFmtId="0" fontId="33" fillId="9" borderId="2" xfId="0" applyFont="1" applyFill="1" applyBorder="1" applyAlignment="1">
      <alignment vertical="center"/>
    </xf>
    <xf numFmtId="0" fontId="25" fillId="17" borderId="3" xfId="0" applyFont="1" applyFill="1" applyBorder="1" applyAlignment="1">
      <alignment vertical="center"/>
    </xf>
    <xf numFmtId="0" fontId="34" fillId="15" borderId="1" xfId="0" applyFont="1" applyFill="1" applyBorder="1" applyAlignment="1">
      <alignment vertical="center"/>
    </xf>
    <xf numFmtId="0" fontId="34" fillId="15" borderId="2" xfId="0" applyFont="1" applyFill="1" applyBorder="1" applyAlignment="1">
      <alignment vertical="center"/>
    </xf>
    <xf numFmtId="0" fontId="35" fillId="12" borderId="2" xfId="0" applyFont="1" applyFill="1" applyBorder="1" applyAlignment="1">
      <alignment vertical="center"/>
    </xf>
    <xf numFmtId="0" fontId="36" fillId="9" borderId="2" xfId="0" applyFont="1" applyFill="1" applyBorder="1" applyAlignment="1">
      <alignment vertical="center"/>
    </xf>
    <xf numFmtId="0" fontId="27" fillId="17" borderId="3" xfId="0" applyFont="1" applyFill="1" applyBorder="1" applyAlignment="1">
      <alignment vertical="center"/>
    </xf>
    <xf numFmtId="164" fontId="20" fillId="4" borderId="0" xfId="0" applyNumberFormat="1" applyFont="1" applyFill="1" applyAlignment="1">
      <alignment horizontal="center" vertical="center"/>
    </xf>
    <xf numFmtId="165" fontId="20" fillId="4" borderId="0" xfId="0" applyNumberFormat="1" applyFont="1" applyFill="1" applyAlignment="1">
      <alignment horizontal="center" vertical="center"/>
    </xf>
    <xf numFmtId="166" fontId="20" fillId="4" borderId="0" xfId="0" applyNumberFormat="1" applyFont="1" applyFill="1" applyAlignment="1">
      <alignment horizontal="center" vertical="center"/>
    </xf>
    <xf numFmtId="167" fontId="20" fillId="4" borderId="0" xfId="0" applyNumberFormat="1" applyFont="1" applyFill="1" applyAlignment="1">
      <alignment horizontal="center" vertical="center"/>
    </xf>
    <xf numFmtId="168" fontId="37" fillId="0" borderId="0" xfId="0" applyNumberFormat="1" applyFont="1" applyAlignment="1">
      <alignment horizontal="left" vertical="center"/>
    </xf>
    <xf numFmtId="169" fontId="37" fillId="0" borderId="0" xfId="0" applyNumberFormat="1" applyFont="1" applyAlignment="1">
      <alignment horizontal="left" vertical="center"/>
    </xf>
    <xf numFmtId="170" fontId="37" fillId="0" borderId="0" xfId="0" applyNumberFormat="1" applyFont="1" applyAlignment="1">
      <alignment horizontal="left" vertical="center"/>
    </xf>
    <xf numFmtId="171" fontId="37" fillId="0" borderId="0" xfId="0" applyNumberFormat="1" applyFont="1" applyAlignment="1">
      <alignment horizontal="left" vertical="center"/>
    </xf>
    <xf numFmtId="0" fontId="38" fillId="0" borderId="0" xfId="0" applyFont="1" applyAlignment="1">
      <alignment vertical="center"/>
    </xf>
    <xf numFmtId="0" fontId="12" fillId="0" borderId="20" xfId="0" applyFont="1" applyBorder="1" applyAlignment="1">
      <alignment horizontal="center" vertical="center"/>
    </xf>
    <xf numFmtId="0" fontId="5" fillId="11" borderId="1" xfId="0" applyFont="1" applyFill="1" applyBorder="1" applyAlignment="1">
      <alignment vertical="center"/>
    </xf>
    <xf numFmtId="0" fontId="13" fillId="11" borderId="1" xfId="0" applyFont="1" applyFill="1" applyBorder="1" applyAlignment="1">
      <alignment vertical="center"/>
    </xf>
    <xf numFmtId="0" fontId="39" fillId="10" borderId="2" xfId="0" applyFont="1" applyFill="1" applyBorder="1" applyAlignment="1">
      <alignment vertical="center"/>
    </xf>
    <xf numFmtId="0" fontId="40" fillId="10" borderId="2" xfId="0" applyFont="1" applyFill="1" applyBorder="1" applyAlignment="1">
      <alignment vertical="center"/>
    </xf>
    <xf numFmtId="0" fontId="41" fillId="9" borderId="2" xfId="0" applyFont="1" applyFill="1" applyBorder="1" applyAlignment="1">
      <alignment vertical="center"/>
    </xf>
    <xf numFmtId="0" fontId="42" fillId="9" borderId="2" xfId="0" applyFont="1" applyFill="1" applyBorder="1" applyAlignment="1">
      <alignment vertical="center"/>
    </xf>
    <xf numFmtId="0" fontId="43" fillId="0" borderId="0" xfId="0" applyFont="1" applyAlignment="1">
      <alignment vertical="center"/>
    </xf>
    <xf numFmtId="0" fontId="43" fillId="0" borderId="0" xfId="0" applyFont="1" applyAlignment="1">
      <alignment horizontal="center" vertical="center"/>
    </xf>
    <xf numFmtId="0" fontId="37" fillId="0" borderId="1" xfId="0" applyFont="1" applyBorder="1" applyAlignment="1">
      <alignment vertical="center"/>
    </xf>
    <xf numFmtId="0" fontId="37" fillId="0" borderId="2" xfId="0" applyFont="1" applyBorder="1" applyAlignment="1">
      <alignment vertical="center"/>
    </xf>
    <xf numFmtId="0" fontId="44" fillId="0" borderId="0" xfId="0" applyFont="1" applyAlignment="1">
      <alignment vertical="center"/>
    </xf>
    <xf numFmtId="0" fontId="18" fillId="0" borderId="0" xfId="0" applyFont="1" applyAlignment="1">
      <alignment vertical="center" wrapText="1"/>
    </xf>
    <xf numFmtId="0" fontId="28" fillId="16" borderId="15" xfId="0" applyFont="1" applyFill="1" applyBorder="1" applyAlignment="1">
      <alignment horizontal="center"/>
    </xf>
    <xf numFmtId="0" fontId="0" fillId="16" borderId="14" xfId="0" applyFill="1" applyBorder="1" applyAlignment="1">
      <alignment horizontal="center"/>
    </xf>
    <xf numFmtId="0" fontId="29" fillId="16" borderId="16" xfId="0" applyFont="1" applyFill="1" applyBorder="1" applyAlignment="1">
      <alignment horizontal="center"/>
    </xf>
    <xf numFmtId="0" fontId="0" fillId="16" borderId="0" xfId="0" applyFill="1" applyAlignment="1">
      <alignment horizontal="center"/>
    </xf>
    <xf numFmtId="0" fontId="30" fillId="16" borderId="16" xfId="0" applyFont="1" applyFill="1" applyBorder="1" applyAlignment="1">
      <alignment horizontal="center"/>
    </xf>
    <xf numFmtId="0" fontId="0" fillId="16" borderId="17" xfId="0" applyFill="1" applyBorder="1" applyAlignment="1">
      <alignment horizontal="center"/>
    </xf>
    <xf numFmtId="0" fontId="0" fillId="16" borderId="18" xfId="0" applyFill="1" applyBorder="1" applyAlignment="1">
      <alignment horizontal="center"/>
    </xf>
  </cellXfs>
  <cellStyles count="2">
    <cellStyle name="Hyperlink" xfId="1" builtinId="8"/>
    <cellStyle name="Normal" xfId="0" builtinId="0"/>
  </cellStyles>
  <dxfs count="99">
    <dxf>
      <font>
        <b/>
        <i val="0"/>
        <color rgb="FF000000"/>
      </font>
      <fill>
        <patternFill patternType="solid">
          <fgColor indexed="64"/>
          <bgColor rgb="FFFFC000"/>
        </patternFill>
      </fill>
    </dxf>
    <dxf>
      <font>
        <b/>
        <i val="0"/>
        <color rgb="FF7F6000"/>
      </font>
      <fill>
        <patternFill patternType="solid">
          <fgColor indexed="64"/>
          <bgColor rgb="FFFFE699"/>
        </patternFill>
      </fill>
    </dxf>
    <dxf>
      <font>
        <b/>
        <i val="0"/>
        <color rgb="FF1E5631"/>
      </font>
      <fill>
        <patternFill patternType="solid">
          <fgColor indexed="64"/>
          <bgColor rgb="FFC6E0B4"/>
        </patternFill>
      </fill>
    </dxf>
    <dxf>
      <font>
        <b/>
        <i val="0"/>
        <color rgb="FF9C0006"/>
      </font>
      <fill>
        <patternFill patternType="solid">
          <fgColor indexed="64"/>
          <bgColor rgb="FFF8CBCB"/>
        </patternFill>
      </fill>
    </dxf>
    <dxf>
      <font>
        <b/>
        <i val="0"/>
        <color rgb="FF1E7B4F"/>
      </font>
    </dxf>
    <dxf>
      <font>
        <b/>
        <i val="0"/>
        <color rgb="FFC00000"/>
      </font>
    </dxf>
    <dxf>
      <font>
        <b/>
        <i val="0"/>
        <color rgb="FF9C0006"/>
      </font>
      <fill>
        <patternFill patternType="solid">
          <fgColor indexed="64"/>
          <bgColor rgb="FFF8CBCB"/>
        </patternFill>
      </fill>
    </dxf>
    <dxf>
      <font>
        <b/>
        <i val="0"/>
        <color rgb="FF9C0006"/>
      </font>
      <fill>
        <patternFill patternType="solid">
          <fgColor indexed="64"/>
          <bgColor rgb="FFF8CBCB"/>
        </patternFill>
      </fill>
    </dxf>
    <dxf>
      <font>
        <b/>
        <i val="0"/>
        <color rgb="FF1E5631"/>
      </font>
      <fill>
        <patternFill patternType="solid">
          <fgColor indexed="64"/>
          <bgColor rgb="FFC6E0B4"/>
        </patternFill>
      </fill>
    </dxf>
    <dxf>
      <font>
        <b/>
        <i val="0"/>
        <color rgb="FF5C4700"/>
      </font>
      <fill>
        <patternFill patternType="solid">
          <fgColor indexed="64"/>
          <bgColor rgb="FFFFE699"/>
        </patternFill>
      </fill>
    </dxf>
    <dxf>
      <font>
        <b/>
        <i val="0"/>
        <color rgb="FF5A2A00"/>
      </font>
      <fill>
        <patternFill patternType="solid">
          <fgColor indexed="64"/>
          <bgColor rgb="FFF4B183"/>
        </patternFill>
      </fill>
    </dxf>
    <dxf>
      <font>
        <b/>
        <i val="0"/>
        <color rgb="FFFFFFFF"/>
      </font>
      <fill>
        <patternFill patternType="solid">
          <fgColor indexed="64"/>
          <bgColor rgb="FFC00000"/>
        </patternFill>
      </fill>
    </dxf>
    <dxf>
      <font>
        <b/>
        <i val="0"/>
        <color rgb="FFC00000"/>
      </font>
    </dxf>
    <dxf>
      <font>
        <b/>
        <i val="0"/>
        <color rgb="FF000000"/>
      </font>
      <fill>
        <patternFill patternType="solid">
          <fgColor indexed="64"/>
          <bgColor rgb="FFFFC000"/>
        </patternFill>
      </fill>
    </dxf>
    <dxf>
      <font>
        <color rgb="FFA9C79A"/>
      </font>
      <fill>
        <patternFill patternType="solid">
          <fgColor indexed="64"/>
          <bgColor rgb="FFEAF4E3"/>
        </patternFill>
      </fill>
    </dxf>
    <dxf>
      <font>
        <color rgb="FF1E5631"/>
      </font>
      <fill>
        <patternFill patternType="solid">
          <fgColor indexed="64"/>
          <bgColor rgb="FFC6E0B4"/>
        </patternFill>
      </fill>
    </dxf>
    <dxf>
      <font>
        <color rgb="FFC9B98A"/>
      </font>
      <fill>
        <patternFill patternType="solid">
          <fgColor indexed="64"/>
          <bgColor rgb="FFFFF5D1"/>
        </patternFill>
      </fill>
    </dxf>
    <dxf>
      <font>
        <color rgb="FF5C4700"/>
      </font>
      <fill>
        <patternFill patternType="solid">
          <fgColor indexed="64"/>
          <bgColor rgb="FFFFE699"/>
        </patternFill>
      </fill>
    </dxf>
    <dxf>
      <font>
        <color rgb="FFC9A58C"/>
      </font>
      <fill>
        <patternFill patternType="solid">
          <fgColor indexed="64"/>
          <bgColor rgb="FFFBE0CC"/>
        </patternFill>
      </fill>
    </dxf>
    <dxf>
      <font>
        <color rgb="FF5A2A00"/>
      </font>
      <fill>
        <patternFill patternType="solid">
          <fgColor indexed="64"/>
          <bgColor rgb="FFF4B183"/>
        </patternFill>
      </fill>
    </dxf>
    <dxf>
      <font>
        <color rgb="FF9C5B5B"/>
      </font>
      <fill>
        <patternFill patternType="solid">
          <fgColor indexed="64"/>
          <bgColor rgb="FFE8A0A0"/>
        </patternFill>
      </fill>
    </dxf>
    <dxf>
      <font>
        <color rgb="FFFFFFFF"/>
      </font>
      <fill>
        <patternFill patternType="solid">
          <fgColor indexed="64"/>
          <bgColor rgb="FFC00000"/>
        </patternFill>
      </fill>
    </dxf>
    <dxf>
      <font>
        <b/>
        <i val="0"/>
        <color rgb="FFFFFFFF"/>
      </font>
      <fill>
        <patternFill patternType="solid">
          <fgColor indexed="64"/>
          <bgColor rgb="FFC00000"/>
        </patternFill>
      </fill>
    </dxf>
    <dxf>
      <font>
        <color rgb="FF000000"/>
      </font>
      <fill>
        <patternFill patternType="solid">
          <fgColor indexed="64"/>
          <bgColor rgb="FFFFC000"/>
        </patternFill>
      </fill>
    </dxf>
    <dxf>
      <font>
        <b/>
        <i val="0"/>
        <color rgb="FF7F6000"/>
      </font>
      <fill>
        <patternFill patternType="solid">
          <fgColor indexed="64"/>
          <bgColor rgb="FFFFE699"/>
        </patternFill>
      </fill>
    </dxf>
    <dxf>
      <font>
        <color rgb="FF595959"/>
      </font>
      <fill>
        <patternFill patternType="solid">
          <fgColor indexed="64"/>
          <bgColor rgb="FFD9D9D9"/>
        </patternFill>
      </fill>
    </dxf>
    <dxf>
      <font>
        <b/>
        <i val="0"/>
        <color rgb="FF1F4E79"/>
      </font>
      <fill>
        <patternFill patternType="solid">
          <fgColor indexed="64"/>
          <bgColor rgb="FFDDEBF7"/>
        </patternFill>
      </fill>
    </dxf>
    <dxf>
      <font>
        <b/>
        <i val="0"/>
        <color rgb="FF1E5631"/>
      </font>
      <fill>
        <patternFill patternType="solid">
          <fgColor indexed="64"/>
          <bgColor rgb="FFC6E0B4"/>
        </patternFill>
      </fill>
    </dxf>
    <dxf>
      <font>
        <b/>
        <i val="0"/>
        <color rgb="FF9C0006"/>
      </font>
      <fill>
        <patternFill patternType="solid">
          <fgColor indexed="64"/>
          <bgColor rgb="FFF8CBCB"/>
        </patternFill>
      </fill>
    </dxf>
    <dxf>
      <font>
        <b/>
        <i val="0"/>
        <color rgb="FF9C0006"/>
      </font>
      <fill>
        <patternFill patternType="solid">
          <fgColor indexed="64"/>
          <bgColor rgb="FFF8CBCB"/>
        </patternFill>
      </fill>
    </dxf>
    <dxf>
      <font>
        <b/>
        <i val="0"/>
        <color rgb="FF000000"/>
      </font>
      <fill>
        <patternFill patternType="solid">
          <fgColor indexed="64"/>
          <bgColor rgb="FFFFC000"/>
        </patternFill>
      </fill>
    </dxf>
    <dxf>
      <font>
        <b/>
        <i val="0"/>
        <color rgb="FF1E5631"/>
      </font>
    </dxf>
    <dxf>
      <font>
        <b/>
        <i val="0"/>
        <color rgb="FF9C0006"/>
      </font>
      <fill>
        <patternFill patternType="solid">
          <fgColor indexed="64"/>
          <bgColor rgb="FFF8CBCB"/>
        </patternFill>
      </fill>
    </dxf>
    <dxf>
      <font>
        <b/>
        <i/>
        <color rgb="FF000000"/>
      </font>
      <fill>
        <patternFill patternType="solid">
          <fgColor indexed="64"/>
          <bgColor rgb="FFFFC000"/>
        </patternFill>
      </fill>
    </dxf>
    <dxf>
      <font>
        <b/>
        <i val="0"/>
        <color rgb="FF7F6000"/>
      </font>
      <fill>
        <patternFill patternType="solid">
          <fgColor indexed="64"/>
          <bgColor rgb="FFFFE699"/>
        </patternFill>
      </fill>
    </dxf>
    <dxf>
      <font>
        <b/>
        <i val="0"/>
        <color rgb="FF1E5631"/>
      </font>
      <fill>
        <patternFill patternType="solid">
          <fgColor indexed="64"/>
          <bgColor rgb="FFC6E0B4"/>
        </patternFill>
      </fill>
    </dxf>
    <dxf>
      <font>
        <b/>
        <i val="0"/>
        <color rgb="FF9C0006"/>
      </font>
      <fill>
        <patternFill patternType="solid">
          <fgColor indexed="64"/>
          <bgColor rgb="FFF8CBCB"/>
        </patternFill>
      </fill>
    </dxf>
    <dxf>
      <font>
        <color rgb="FF000000"/>
      </font>
      <fill>
        <patternFill patternType="solid">
          <fgColor indexed="64"/>
          <bgColor rgb="FFFFC000"/>
        </patternFill>
      </fill>
    </dxf>
    <dxf>
      <font>
        <b/>
        <i val="0"/>
        <color rgb="FF1E5631"/>
      </font>
      <fill>
        <patternFill patternType="solid">
          <fgColor indexed="64"/>
          <bgColor rgb="FFC6E0B4"/>
        </patternFill>
      </fill>
    </dxf>
    <dxf>
      <font>
        <b/>
        <i val="0"/>
        <color rgb="FF5C4700"/>
      </font>
      <fill>
        <patternFill patternType="solid">
          <fgColor indexed="64"/>
          <bgColor rgb="FFFFE699"/>
        </patternFill>
      </fill>
    </dxf>
    <dxf>
      <font>
        <b/>
        <i val="0"/>
        <color rgb="FF5A2A00"/>
      </font>
      <fill>
        <patternFill patternType="solid">
          <fgColor indexed="64"/>
          <bgColor rgb="FFF4B183"/>
        </patternFill>
      </fill>
    </dxf>
    <dxf>
      <font>
        <b/>
        <i val="0"/>
        <color rgb="FFFFFFFF"/>
      </font>
      <fill>
        <patternFill patternType="solid">
          <fgColor indexed="64"/>
          <bgColor rgb="FFC00000"/>
        </patternFill>
      </fill>
    </dxf>
    <dxf>
      <font>
        <b/>
        <i val="0"/>
        <color rgb="FF9C0006"/>
      </font>
      <fill>
        <patternFill patternType="solid">
          <fgColor indexed="64"/>
          <bgColor rgb="FFF8CBCB"/>
        </patternFill>
      </fill>
    </dxf>
    <dxf>
      <font>
        <color rgb="FF1E5631"/>
      </font>
      <fill>
        <patternFill patternType="solid">
          <fgColor indexed="64"/>
          <bgColor rgb="FFC6E0B4"/>
        </patternFill>
      </fill>
    </dxf>
    <dxf>
      <font>
        <color rgb="FF5A2A00"/>
      </font>
      <fill>
        <patternFill patternType="solid">
          <fgColor indexed="64"/>
          <bgColor rgb="FFF4B183"/>
        </patternFill>
      </fill>
    </dxf>
    <dxf>
      <font>
        <color rgb="FFFFFFFF"/>
      </font>
      <fill>
        <patternFill patternType="solid">
          <fgColor indexed="64"/>
          <bgColor rgb="FFC00000"/>
        </patternFill>
      </fill>
    </dxf>
    <dxf>
      <font>
        <color rgb="FF7F6000"/>
      </font>
      <fill>
        <patternFill patternType="solid">
          <fgColor indexed="64"/>
          <bgColor rgb="FFFFE699"/>
        </patternFill>
      </fill>
    </dxf>
    <dxf>
      <font>
        <color rgb="FF1E5631"/>
      </font>
      <fill>
        <patternFill patternType="solid">
          <fgColor indexed="64"/>
          <bgColor rgb="FFC6E0B4"/>
        </patternFill>
      </fill>
    </dxf>
    <dxf>
      <font>
        <color rgb="FF5C4700"/>
      </font>
      <fill>
        <patternFill patternType="solid">
          <fgColor indexed="64"/>
          <bgColor rgb="FFFFE699"/>
        </patternFill>
      </fill>
    </dxf>
    <dxf>
      <font>
        <color rgb="FF5A2A00"/>
      </font>
      <fill>
        <patternFill patternType="solid">
          <fgColor indexed="64"/>
          <bgColor rgb="FFF4B183"/>
        </patternFill>
      </fill>
    </dxf>
    <dxf>
      <font>
        <color rgb="FFFFFFFF"/>
      </font>
      <fill>
        <patternFill patternType="solid">
          <fgColor indexed="64"/>
          <bgColor rgb="FFC00000"/>
        </patternFill>
      </fill>
    </dxf>
    <dxf>
      <font>
        <b/>
        <sz val="11"/>
        <color rgb="FF000000"/>
        <name val="Calibri"/>
      </font>
      <numFmt numFmtId="1" formatCode="0"/>
      <fill>
        <patternFill patternType="solid">
          <fgColor indexed="64"/>
          <bgColor rgb="FFEEF1F5"/>
        </patternFill>
      </fill>
      <alignment horizontal="center" vertical="center" wrapText="1"/>
      <border diagonalUp="0" diagonalDown="0">
        <left style="thin">
          <color rgb="FFC9D1DE"/>
        </left>
        <right/>
        <top style="thin">
          <color rgb="FFC9D1DE"/>
        </top>
        <bottom style="thin">
          <color rgb="FFC9D1DE"/>
        </bottom>
        <vertical style="thin">
          <color rgb="FFC9D1DE"/>
        </vertical>
        <horizontal style="thin">
          <color rgb="FFC9D1DE"/>
        </horizontal>
      </border>
    </dxf>
    <dxf>
      <font>
        <sz val="11"/>
        <color rgb="FF0000FF"/>
        <name val="Calibri"/>
      </font>
      <numFmt numFmtId="172" formatCode="d\ mmm\ yyyy"/>
      <fill>
        <patternFill patternType="solid">
          <fgColor indexed="64"/>
          <bgColor rgb="FFFFF9E5"/>
        </patternFill>
      </fill>
      <alignment horizontal="center" vertical="center" wrapText="1"/>
      <border diagonalUp="0" diagonalDown="0">
        <left style="thin">
          <color rgb="FFC9D1DE"/>
        </left>
        <right style="thin">
          <color rgb="FFC9D1DE"/>
        </right>
        <top style="thin">
          <color rgb="FFC9D1DE"/>
        </top>
        <bottom style="thin">
          <color rgb="FFC9D1DE"/>
        </bottom>
        <vertical style="thin">
          <color rgb="FFC9D1DE"/>
        </vertical>
        <horizontal style="thin">
          <color rgb="FFC9D1DE"/>
        </horizontal>
      </border>
    </dxf>
    <dxf>
      <font>
        <sz val="11"/>
        <color rgb="FF0000FF"/>
        <name val="Calibri"/>
      </font>
      <fill>
        <patternFill patternType="solid">
          <fgColor indexed="64"/>
          <bgColor rgb="FFFFF9E5"/>
        </patternFill>
      </fill>
      <alignment horizontal="center" vertical="center" wrapText="1"/>
      <border diagonalUp="0" diagonalDown="0">
        <left style="thin">
          <color rgb="FFC9D1DE"/>
        </left>
        <right style="thin">
          <color rgb="FFC9D1DE"/>
        </right>
        <top style="thin">
          <color rgb="FFC9D1DE"/>
        </top>
        <bottom style="thin">
          <color rgb="FFC9D1DE"/>
        </bottom>
        <vertical style="thin">
          <color rgb="FFC9D1DE"/>
        </vertical>
        <horizontal style="thin">
          <color rgb="FFC9D1DE"/>
        </horizontal>
      </border>
    </dxf>
    <dxf>
      <font>
        <sz val="11"/>
        <color rgb="FF0000FF"/>
        <name val="Calibri"/>
      </font>
      <fill>
        <patternFill patternType="solid">
          <fgColor indexed="64"/>
          <bgColor rgb="FFFFF9E5"/>
        </patternFill>
      </fill>
      <alignment vertical="center" wrapText="1"/>
      <border diagonalUp="0" diagonalDown="0">
        <left style="thin">
          <color rgb="FFC9D1DE"/>
        </left>
        <right style="thin">
          <color rgb="FFC9D1DE"/>
        </right>
        <top style="thin">
          <color rgb="FFC9D1DE"/>
        </top>
        <bottom style="thin">
          <color rgb="FFC9D1DE"/>
        </bottom>
        <vertical style="thin">
          <color rgb="FFC9D1DE"/>
        </vertical>
        <horizontal style="thin">
          <color rgb="FFC9D1DE"/>
        </horizontal>
      </border>
    </dxf>
    <dxf>
      <font>
        <sz val="11"/>
        <color rgb="FF0000FF"/>
        <name val="Calibri"/>
      </font>
      <numFmt numFmtId="172" formatCode="d\ mmm\ yyyy"/>
      <fill>
        <patternFill patternType="solid">
          <fgColor indexed="64"/>
          <bgColor rgb="FFFFF9E5"/>
        </patternFill>
      </fill>
      <alignment horizontal="center" vertical="center" wrapText="1"/>
      <border diagonalUp="0" diagonalDown="0">
        <left style="thin">
          <color rgb="FFC9D1DE"/>
        </left>
        <right style="thin">
          <color rgb="FFC9D1DE"/>
        </right>
        <top style="thin">
          <color rgb="FFC9D1DE"/>
        </top>
        <bottom style="thin">
          <color rgb="FFC9D1DE"/>
        </bottom>
        <vertical style="thin">
          <color rgb="FFC9D1DE"/>
        </vertical>
        <horizontal style="thin">
          <color rgb="FFC9D1DE"/>
        </horizontal>
      </border>
    </dxf>
    <dxf>
      <font>
        <sz val="11"/>
        <color rgb="FF0000FF"/>
        <name val="Calibri"/>
      </font>
      <fill>
        <patternFill patternType="solid">
          <fgColor indexed="64"/>
          <bgColor rgb="FFFFF9E5"/>
        </patternFill>
      </fill>
      <alignment vertical="center" wrapText="1"/>
      <border diagonalUp="0" diagonalDown="0">
        <left style="thin">
          <color rgb="FFC9D1DE"/>
        </left>
        <right style="thin">
          <color rgb="FFC9D1DE"/>
        </right>
        <top style="thin">
          <color rgb="FFC9D1DE"/>
        </top>
        <bottom style="thin">
          <color rgb="FFC9D1DE"/>
        </bottom>
        <vertical style="thin">
          <color rgb="FFC9D1DE"/>
        </vertical>
        <horizontal style="thin">
          <color rgb="FFC9D1DE"/>
        </horizontal>
      </border>
    </dxf>
    <dxf>
      <font>
        <sz val="11"/>
        <color rgb="FF0000FF"/>
        <name val="Calibri"/>
      </font>
      <fill>
        <patternFill patternType="solid">
          <fgColor indexed="64"/>
          <bgColor rgb="FFFFF9E5"/>
        </patternFill>
      </fill>
      <alignment horizontal="center" vertical="center" wrapText="1"/>
      <border diagonalUp="0" diagonalDown="0">
        <left style="thin">
          <color rgb="FFC9D1DE"/>
        </left>
        <right style="thin">
          <color rgb="FFC9D1DE"/>
        </right>
        <top style="thin">
          <color rgb="FFC9D1DE"/>
        </top>
        <bottom style="thin">
          <color rgb="FFC9D1DE"/>
        </bottom>
        <vertical style="thin">
          <color rgb="FFC9D1DE"/>
        </vertical>
        <horizontal style="thin">
          <color rgb="FFC9D1DE"/>
        </horizontal>
      </border>
    </dxf>
    <dxf>
      <font>
        <sz val="11"/>
        <color rgb="FF0000FF"/>
        <name val="Calibri"/>
      </font>
      <fill>
        <patternFill patternType="solid">
          <fgColor indexed="64"/>
          <bgColor rgb="FFFFF9E5"/>
        </patternFill>
      </fill>
      <alignment vertical="center" wrapText="1"/>
      <border diagonalUp="0" diagonalDown="0">
        <left style="thin">
          <color rgb="FFC9D1DE"/>
        </left>
        <right style="thin">
          <color rgb="FFC9D1DE"/>
        </right>
        <top style="thin">
          <color rgb="FFC9D1DE"/>
        </top>
        <bottom style="thin">
          <color rgb="FFC9D1DE"/>
        </bottom>
        <vertical style="thin">
          <color rgb="FFC9D1DE"/>
        </vertical>
        <horizontal style="thin">
          <color rgb="FFC9D1DE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fill>
        <patternFill patternType="solid">
          <fgColor indexed="64"/>
          <bgColor rgb="FFEEF1F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rgb="FFC9D1DE"/>
        </left>
        <right style="thin">
          <color rgb="FFC9D1DE"/>
        </right>
        <top style="thin">
          <color rgb="FFC9D1DE"/>
        </top>
        <bottom style="thin">
          <color rgb="FFC9D1DE"/>
        </bottom>
        <vertical style="thin">
          <color rgb="FFC9D1DE"/>
        </vertical>
        <horizontal style="thin">
          <color rgb="FFC9D1DE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4D5B6B"/>
        <name val="Calibri"/>
        <scheme val="none"/>
      </font>
      <fill>
        <patternFill patternType="solid">
          <fgColor indexed="64"/>
          <bgColor rgb="FFEEF1F5"/>
        </patternFill>
      </fill>
      <alignment horizontal="general" vertical="center" textRotation="0" wrapText="1" indent="0" justifyLastLine="0" shrinkToFit="0" readingOrder="0"/>
      <border diagonalUp="0" diagonalDown="0">
        <left style="thin">
          <color rgb="FFC9D1DE"/>
        </left>
        <right style="thin">
          <color rgb="FFC9D1DE"/>
        </right>
        <top style="thin">
          <color rgb="FFC9D1DE"/>
        </top>
        <bottom style="thin">
          <color rgb="FFC9D1DE"/>
        </bottom>
        <vertical style="thin">
          <color rgb="FFC9D1DE"/>
        </vertical>
        <horizontal style="thin">
          <color rgb="FFC9D1DE"/>
        </horizontal>
      </border>
    </dxf>
    <dxf>
      <font>
        <b/>
        <sz val="11"/>
        <color rgb="FF0000FF"/>
        <name val="Calibri"/>
      </font>
      <fill>
        <patternFill patternType="solid">
          <fgColor indexed="64"/>
          <bgColor rgb="FFFFF9E5"/>
        </patternFill>
      </fill>
      <alignment horizontal="center" vertical="center" wrapText="1"/>
      <border diagonalUp="0" diagonalDown="0">
        <left/>
        <right style="thin">
          <color rgb="FFC9D1DE"/>
        </right>
        <top style="thin">
          <color rgb="FFC9D1DE"/>
        </top>
        <bottom style="thin">
          <color rgb="FFC9D1DE"/>
        </bottom>
        <vertical style="thin">
          <color rgb="FFC9D1DE"/>
        </vertical>
        <horizontal style="thin">
          <color rgb="FFC9D1DE"/>
        </horizontal>
      </border>
    </dxf>
    <dxf>
      <font>
        <sz val="11"/>
        <name val="Calibri"/>
      </font>
      <border diagonalUp="0" diagonalDown="0">
        <left style="thin">
          <color rgb="FFC9D1DE"/>
        </left>
        <right style="thin">
          <color rgb="FFC9D1DE"/>
        </right>
        <top/>
        <bottom/>
        <vertical style="thin">
          <color rgb="FFC9D1DE"/>
        </vertical>
        <horizontal style="thin">
          <color rgb="FFC9D1DE"/>
        </horizontal>
      </border>
    </dxf>
    <dxf>
      <border diagonalUp="0" diagonalDown="0">
        <left style="thin">
          <color rgb="FFC9D1DE"/>
        </left>
        <right style="thin">
          <color rgb="FFC9D1DE"/>
        </right>
        <top style="thin">
          <color rgb="FFC5CDD8"/>
        </top>
        <bottom style="thin">
          <color rgb="FFC9D1DE"/>
        </bottom>
      </border>
    </dxf>
    <dxf>
      <font>
        <sz val="11"/>
        <name val="Calibri"/>
      </font>
      <alignment vertical="center" wrapText="1"/>
    </dxf>
    <dxf>
      <border>
        <bottom style="thin">
          <color rgb="FFC9D1DE"/>
        </bottom>
      </border>
    </dxf>
    <dxf>
      <font>
        <b/>
        <sz val="11"/>
        <color rgb="FFFFFFFF"/>
        <name val="Calibri"/>
      </font>
      <fill>
        <patternFill patternType="solid">
          <fgColor indexed="64"/>
          <bgColor rgb="FF153F8A"/>
        </patternFill>
      </fill>
      <alignment horizontal="center" vertical="center" wrapText="1"/>
      <border diagonalUp="0" diagonalDown="0">
        <left style="thin">
          <color rgb="FFC9D1DE"/>
        </left>
        <right style="thin">
          <color rgb="FFC9D1DE"/>
        </right>
        <top/>
        <bottom/>
        <vertical style="thin">
          <color rgb="FFC9D1DE"/>
        </vertical>
        <horizontal style="thin">
          <color rgb="FFC9D1DE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fill>
        <patternFill patternType="solid">
          <fgColor indexed="64"/>
          <bgColor rgb="FFEEF1F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rgb="FFC9D1DE"/>
        </left>
        <right/>
        <top style="thin">
          <color rgb="FFC9D1DE"/>
        </top>
        <bottom style="thin">
          <color rgb="FFC9D1DE"/>
        </bottom>
        <vertical style="thin">
          <color rgb="FFC9D1DE"/>
        </vertical>
        <horizontal style="thin">
          <color rgb="FFC9D1DE"/>
        </horizontal>
      </border>
    </dxf>
    <dxf>
      <font>
        <b/>
        <sz val="11"/>
        <color rgb="FF000000"/>
        <name val="Calibri"/>
      </font>
      <fill>
        <patternFill patternType="solid">
          <fgColor indexed="64"/>
          <bgColor rgb="FFEEF1F5"/>
        </patternFill>
      </fill>
      <alignment horizontal="left" vertical="center" wrapText="1"/>
      <border diagonalUp="0" diagonalDown="0">
        <left style="thin">
          <color rgb="FFC9D1DE"/>
        </left>
        <right style="thin">
          <color rgb="FFC9D1DE"/>
        </right>
        <top style="thin">
          <color rgb="FFC9D1DE"/>
        </top>
        <bottom style="thin">
          <color rgb="FFC9D1DE"/>
        </bottom>
        <vertical style="thin">
          <color rgb="FFC9D1DE"/>
        </vertical>
        <horizontal style="thin">
          <color rgb="FFC9D1DE"/>
        </horizontal>
      </border>
    </dxf>
    <dxf>
      <font>
        <sz val="11"/>
        <color rgb="FF0000FF"/>
        <name val="Calibri"/>
      </font>
      <fill>
        <patternFill patternType="solid">
          <fgColor indexed="64"/>
          <bgColor rgb="FFFFF9E5"/>
        </patternFill>
      </fill>
      <alignment horizontal="center" vertical="center" wrapText="1"/>
      <border diagonalUp="0" diagonalDown="0">
        <left style="thin">
          <color rgb="FFC9D1DE"/>
        </left>
        <right style="thin">
          <color rgb="FFC9D1DE"/>
        </right>
        <top style="thin">
          <color rgb="FFC9D1DE"/>
        </top>
        <bottom style="thin">
          <color rgb="FFC9D1DE"/>
        </bottom>
        <vertical style="thin">
          <color rgb="FFC9D1DE"/>
        </vertical>
        <horizontal style="thin">
          <color rgb="FFC9D1DE"/>
        </horizontal>
      </border>
    </dxf>
    <dxf>
      <font>
        <sz val="11"/>
        <color rgb="FF0000FF"/>
        <name val="Calibri"/>
      </font>
      <fill>
        <patternFill patternType="solid">
          <fgColor indexed="64"/>
          <bgColor rgb="FFFFF9E5"/>
        </patternFill>
      </fill>
      <alignment horizontal="center" vertical="center" wrapText="1"/>
      <border diagonalUp="0" diagonalDown="0">
        <left style="thin">
          <color rgb="FFC9D1DE"/>
        </left>
        <right style="thin">
          <color rgb="FFC9D1DE"/>
        </right>
        <top style="thin">
          <color rgb="FFC9D1DE"/>
        </top>
        <bottom style="thin">
          <color rgb="FFC9D1DE"/>
        </bottom>
        <vertical style="thin">
          <color rgb="FFC9D1DE"/>
        </vertical>
        <horizontal style="thin">
          <color rgb="FFC9D1DE"/>
        </horizontal>
      </border>
    </dxf>
    <dxf>
      <font>
        <sz val="11"/>
        <color rgb="FF0000FF"/>
        <name val="Calibri"/>
      </font>
      <fill>
        <patternFill patternType="solid">
          <fgColor indexed="64"/>
          <bgColor rgb="FFFFF9E5"/>
        </patternFill>
      </fill>
      <alignment horizontal="center" vertical="center" wrapText="1"/>
      <border diagonalUp="0" diagonalDown="0">
        <left style="thin">
          <color rgb="FFC9D1DE"/>
        </left>
        <right style="thin">
          <color rgb="FFC9D1DE"/>
        </right>
        <top style="thin">
          <color rgb="FFC9D1DE"/>
        </top>
        <bottom style="thin">
          <color rgb="FFC9D1DE"/>
        </bottom>
        <vertical style="thin">
          <color rgb="FFC9D1DE"/>
        </vertical>
        <horizontal style="thin">
          <color rgb="FFC9D1DE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fill>
        <patternFill patternType="solid">
          <fgColor indexed="64"/>
          <bgColor rgb="FFEEF1F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rgb="FFC9D1DE"/>
        </left>
        <right style="thin">
          <color rgb="FFC9D1DE"/>
        </right>
        <top style="thin">
          <color rgb="FFC9D1DE"/>
        </top>
        <bottom style="thin">
          <color rgb="FFC9D1DE"/>
        </bottom>
        <vertical style="thin">
          <color rgb="FFC9D1DE"/>
        </vertical>
        <horizontal style="thin">
          <color rgb="FFC9D1DE"/>
        </horizontal>
      </border>
    </dxf>
    <dxf>
      <font>
        <b/>
        <sz val="11"/>
        <color rgb="FF000000"/>
        <name val="Calibri"/>
      </font>
      <numFmt numFmtId="1" formatCode="0"/>
      <fill>
        <patternFill patternType="solid">
          <fgColor indexed="64"/>
          <bgColor rgb="FFEEF1F5"/>
        </patternFill>
      </fill>
      <alignment horizontal="center" vertical="center" wrapText="1"/>
      <border diagonalUp="0" diagonalDown="0">
        <left style="thin">
          <color rgb="FFC9D1DE"/>
        </left>
        <right style="thin">
          <color rgb="FFC9D1DE"/>
        </right>
        <top style="thin">
          <color rgb="FFC9D1DE"/>
        </top>
        <bottom style="thin">
          <color rgb="FFC9D1DE"/>
        </bottom>
        <vertical style="thin">
          <color rgb="FFC9D1DE"/>
        </vertical>
        <horizontal style="thin">
          <color rgb="FFC9D1DE"/>
        </horizontal>
      </border>
    </dxf>
    <dxf>
      <font>
        <sz val="11"/>
        <color rgb="FF0000FF"/>
        <name val="Calibri"/>
      </font>
      <fill>
        <patternFill patternType="solid">
          <fgColor indexed="64"/>
          <bgColor rgb="FFFFF9E5"/>
        </patternFill>
      </fill>
      <alignment horizontal="center" vertical="center" wrapText="1"/>
      <border diagonalUp="0" diagonalDown="0">
        <left style="thin">
          <color rgb="FFC9D1DE"/>
        </left>
        <right style="thin">
          <color rgb="FFC9D1DE"/>
        </right>
        <top style="thin">
          <color rgb="FFC9D1DE"/>
        </top>
        <bottom style="thin">
          <color rgb="FFC9D1DE"/>
        </bottom>
        <vertical style="thin">
          <color rgb="FFC9D1DE"/>
        </vertical>
        <horizontal style="thin">
          <color rgb="FFC9D1DE"/>
        </horizontal>
      </border>
    </dxf>
    <dxf>
      <font>
        <sz val="11"/>
        <color rgb="FF0000FF"/>
        <name val="Calibri"/>
      </font>
      <fill>
        <patternFill patternType="solid">
          <fgColor indexed="64"/>
          <bgColor rgb="FFFFF9E5"/>
        </patternFill>
      </fill>
      <alignment horizontal="center" vertical="center" wrapText="1"/>
      <border diagonalUp="0" diagonalDown="0">
        <left style="thin">
          <color rgb="FFC9D1DE"/>
        </left>
        <right style="thin">
          <color rgb="FFC9D1DE"/>
        </right>
        <top style="thin">
          <color rgb="FFC9D1DE"/>
        </top>
        <bottom style="thin">
          <color rgb="FFC9D1DE"/>
        </bottom>
        <vertical style="thin">
          <color rgb="FFC9D1DE"/>
        </vertical>
        <horizontal style="thin">
          <color rgb="FFC9D1DE"/>
        </horizontal>
      </border>
    </dxf>
    <dxf>
      <font>
        <sz val="11"/>
        <color rgb="FF0000FF"/>
        <name val="Calibri"/>
      </font>
      <fill>
        <patternFill patternType="solid">
          <fgColor indexed="64"/>
          <bgColor rgb="FFFFF9E5"/>
        </patternFill>
      </fill>
      <alignment horizontal="left" vertical="center" wrapText="1"/>
      <border diagonalUp="0" diagonalDown="0">
        <left style="thin">
          <color rgb="FFC9D1DE"/>
        </left>
        <right style="thin">
          <color rgb="FFC9D1DE"/>
        </right>
        <top style="thin">
          <color rgb="FFC9D1DE"/>
        </top>
        <bottom style="thin">
          <color rgb="FFC9D1DE"/>
        </bottom>
        <vertical style="thin">
          <color rgb="FFC9D1DE"/>
        </vertical>
        <horizontal style="thin">
          <color rgb="FFC9D1DE"/>
        </horizontal>
      </border>
    </dxf>
    <dxf>
      <font>
        <sz val="11"/>
        <color rgb="FF0000FF"/>
        <name val="Calibri"/>
      </font>
      <fill>
        <patternFill patternType="solid">
          <fgColor indexed="64"/>
          <bgColor rgb="FFFFF9E5"/>
        </patternFill>
      </fill>
      <alignment horizontal="left" vertical="center" wrapText="1"/>
      <border diagonalUp="0" diagonalDown="0">
        <left style="thin">
          <color rgb="FFC9D1DE"/>
        </left>
        <right style="thin">
          <color rgb="FFC9D1DE"/>
        </right>
        <top style="thin">
          <color rgb="FFC9D1DE"/>
        </top>
        <bottom style="thin">
          <color rgb="FFC9D1DE"/>
        </bottom>
        <vertical style="thin">
          <color rgb="FFC9D1DE"/>
        </vertical>
        <horizontal style="thin">
          <color rgb="FFC9D1DE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4D5B6B"/>
        <name val="Calibri"/>
        <scheme val="none"/>
      </font>
      <fill>
        <patternFill patternType="solid">
          <fgColor indexed="64"/>
          <bgColor rgb="FFEEF1F5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rgb="FFC9D1DE"/>
        </left>
        <right style="thin">
          <color rgb="FFC9D1DE"/>
        </right>
        <top style="thin">
          <color rgb="FFC9D1DE"/>
        </top>
        <bottom style="thin">
          <color rgb="FFC9D1DE"/>
        </bottom>
        <vertical style="thin">
          <color rgb="FFC9D1DE"/>
        </vertical>
        <horizontal style="thin">
          <color rgb="FFC9D1DE"/>
        </horizontal>
      </border>
    </dxf>
    <dxf>
      <font>
        <sz val="11"/>
        <color rgb="FF0000FF"/>
        <name val="Calibri"/>
      </font>
      <fill>
        <patternFill patternType="solid">
          <fgColor indexed="64"/>
          <bgColor rgb="FFFFF9E5"/>
        </patternFill>
      </fill>
      <alignment horizontal="left" vertical="center" wrapText="1"/>
      <border diagonalUp="0" diagonalDown="0">
        <left style="thin">
          <color rgb="FFC9D1DE"/>
        </left>
        <right style="thin">
          <color rgb="FFC9D1DE"/>
        </right>
        <top style="thin">
          <color rgb="FFC9D1DE"/>
        </top>
        <bottom style="thin">
          <color rgb="FFC9D1DE"/>
        </bottom>
        <vertical style="thin">
          <color rgb="FFC9D1DE"/>
        </vertical>
        <horizontal style="thin">
          <color rgb="FFC9D1DE"/>
        </horizontal>
      </border>
    </dxf>
    <dxf>
      <font>
        <sz val="11"/>
        <color rgb="FF0000FF"/>
        <name val="Calibri"/>
      </font>
      <fill>
        <patternFill patternType="solid">
          <fgColor indexed="64"/>
          <bgColor rgb="FFFFF9E5"/>
        </patternFill>
      </fill>
      <alignment horizontal="center" vertical="center" wrapText="1"/>
      <border diagonalUp="0" diagonalDown="0">
        <left style="thin">
          <color rgb="FFC9D1DE"/>
        </left>
        <right style="thin">
          <color rgb="FFC9D1DE"/>
        </right>
        <top style="thin">
          <color rgb="FFC9D1DE"/>
        </top>
        <bottom style="thin">
          <color rgb="FFC9D1DE"/>
        </bottom>
        <vertical style="thin">
          <color rgb="FFC9D1DE"/>
        </vertical>
        <horizontal style="thin">
          <color rgb="FFC9D1DE"/>
        </horizontal>
      </border>
    </dxf>
    <dxf>
      <font>
        <b/>
        <sz val="11"/>
        <color rgb="FF000000"/>
        <name val="Calibri"/>
      </font>
      <fill>
        <patternFill patternType="solid">
          <fgColor indexed="64"/>
          <bgColor rgb="FFEEF1F5"/>
        </patternFill>
      </fill>
      <alignment horizontal="center" vertical="center" wrapText="1"/>
      <border diagonalUp="0" diagonalDown="0">
        <left/>
        <right style="thin">
          <color rgb="FFC9D1DE"/>
        </right>
        <top style="thin">
          <color rgb="FFC9D1DE"/>
        </top>
        <bottom style="thin">
          <color rgb="FFC9D1DE"/>
        </bottom>
        <vertical style="thin">
          <color rgb="FFC9D1DE"/>
        </vertical>
        <horizontal style="thin">
          <color rgb="FFC9D1DE"/>
        </horizontal>
      </border>
    </dxf>
    <dxf>
      <font>
        <sz val="11"/>
        <name val="Calibri"/>
      </font>
      <border diagonalUp="0" diagonalDown="0">
        <left style="thin">
          <color rgb="FFC9D1DE"/>
        </left>
        <right style="thin">
          <color rgb="FFC9D1DE"/>
        </right>
        <top/>
        <bottom/>
        <vertical style="thin">
          <color rgb="FFC9D1DE"/>
        </vertical>
        <horizontal style="thin">
          <color rgb="FFC9D1DE"/>
        </horizontal>
      </border>
    </dxf>
    <dxf>
      <border diagonalUp="0" diagonalDown="0">
        <left style="thin">
          <color rgb="FFC9D1DE"/>
        </left>
        <right style="thin">
          <color rgb="FFC9D1DE"/>
        </right>
        <top/>
        <bottom style="thin">
          <color rgb="FFC9D1DE"/>
        </bottom>
      </border>
    </dxf>
    <dxf>
      <font>
        <sz val="11"/>
        <name val="Calibri"/>
      </font>
      <alignment vertical="center" wrapText="1"/>
    </dxf>
    <dxf>
      <border>
        <bottom style="thin">
          <color rgb="FFC9D1DE"/>
        </bottom>
      </border>
    </dxf>
    <dxf>
      <font>
        <b/>
        <sz val="11"/>
        <color rgb="FFFFFFFF"/>
        <name val="Calibri"/>
      </font>
      <fill>
        <patternFill patternType="solid">
          <fgColor indexed="64"/>
          <bgColor rgb="FF153F8A"/>
        </patternFill>
      </fill>
      <alignment horizontal="center" vertical="center" wrapText="1"/>
      <border diagonalUp="0" diagonalDown="0">
        <left style="thin">
          <color rgb="FFC9D1DE"/>
        </left>
        <right style="thin">
          <color rgb="FFC9D1DE"/>
        </right>
        <top/>
        <bottom/>
        <vertical style="thin">
          <color rgb="FFC9D1DE"/>
        </vertical>
        <horizontal style="thin">
          <color rgb="FFC9D1DE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fill>
        <patternFill patternType="solid">
          <fgColor indexed="64"/>
          <bgColor rgb="FFEEF1F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rgb="FFC9D1DE"/>
        </left>
        <right/>
        <top style="thin">
          <color rgb="FFC9D1DE"/>
        </top>
        <bottom style="thin">
          <color rgb="FFC9D1DE"/>
        </bottom>
        <vertical style="thin">
          <color rgb="FFC9D1DE"/>
        </vertical>
        <horizontal style="thin">
          <color rgb="FFC9D1DE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fill>
        <patternFill patternType="solid">
          <fgColor indexed="64"/>
          <bgColor rgb="FFEEF1F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rgb="FFC9D1DE"/>
        </left>
        <right style="thin">
          <color rgb="FFC9D1DE"/>
        </right>
        <top style="thin">
          <color rgb="FFC9D1DE"/>
        </top>
        <bottom style="thin">
          <color rgb="FFC9D1DE"/>
        </bottom>
        <vertical style="thin">
          <color rgb="FFC9D1DE"/>
        </vertical>
        <horizontal style="thin">
          <color rgb="FFC9D1DE"/>
        </horizontal>
      </border>
    </dxf>
    <dxf>
      <font>
        <sz val="11"/>
        <color rgb="FF0000FF"/>
        <name val="Calibri"/>
      </font>
      <fill>
        <patternFill patternType="solid">
          <fgColor indexed="64"/>
          <bgColor rgb="FFFFF9E5"/>
        </patternFill>
      </fill>
      <alignment vertical="center" wrapText="1"/>
      <border diagonalUp="0" diagonalDown="0">
        <left style="thin">
          <color rgb="FFC9D1DE"/>
        </left>
        <right style="thin">
          <color rgb="FFC9D1DE"/>
        </right>
        <top style="thin">
          <color rgb="FFC9D1DE"/>
        </top>
        <bottom style="thin">
          <color rgb="FFC9D1DE"/>
        </bottom>
        <vertical style="thin">
          <color rgb="FFC9D1DE"/>
        </vertical>
        <horizontal style="thin">
          <color rgb="FFC9D1DE"/>
        </horizontal>
      </border>
    </dxf>
    <dxf>
      <font>
        <sz val="11"/>
        <color rgb="FF0000FF"/>
        <name val="Calibri"/>
      </font>
      <fill>
        <patternFill patternType="solid">
          <fgColor indexed="64"/>
          <bgColor rgb="FFFFF9E5"/>
        </patternFill>
      </fill>
      <alignment vertical="center" wrapText="1"/>
      <border diagonalUp="0" diagonalDown="0">
        <left style="thin">
          <color rgb="FFC9D1DE"/>
        </left>
        <right style="thin">
          <color rgb="FFC9D1DE"/>
        </right>
        <top style="thin">
          <color rgb="FFC9D1DE"/>
        </top>
        <bottom style="thin">
          <color rgb="FFC9D1DE"/>
        </bottom>
        <vertical style="thin">
          <color rgb="FFC9D1DE"/>
        </vertical>
        <horizontal style="thin">
          <color rgb="FFC9D1DE"/>
        </horizontal>
      </border>
    </dxf>
    <dxf>
      <font>
        <sz val="11"/>
        <color rgb="FF0000FF"/>
        <name val="Calibri"/>
      </font>
      <fill>
        <patternFill patternType="solid">
          <fgColor indexed="64"/>
          <bgColor rgb="FFFFF9E5"/>
        </patternFill>
      </fill>
      <alignment vertical="center" wrapText="1"/>
      <border diagonalUp="0" diagonalDown="0">
        <left style="thin">
          <color rgb="FFC9D1DE"/>
        </left>
        <right style="thin">
          <color rgb="FFC9D1DE"/>
        </right>
        <top style="thin">
          <color rgb="FFC9D1DE"/>
        </top>
        <bottom style="thin">
          <color rgb="FFC9D1DE"/>
        </bottom>
        <vertical style="thin">
          <color rgb="FFC9D1DE"/>
        </vertical>
        <horizontal style="thin">
          <color rgb="FFC9D1DE"/>
        </horizontal>
      </border>
    </dxf>
    <dxf>
      <font>
        <sz val="11"/>
        <color rgb="FF0000FF"/>
        <name val="Calibri"/>
      </font>
      <fill>
        <patternFill patternType="solid">
          <fgColor indexed="64"/>
          <bgColor rgb="FFFFF9E5"/>
        </patternFill>
      </fill>
      <alignment vertical="center" wrapText="1"/>
      <border diagonalUp="0" diagonalDown="0">
        <left style="thin">
          <color rgb="FFC9D1DE"/>
        </left>
        <right style="thin">
          <color rgb="FFC9D1DE"/>
        </right>
        <top style="thin">
          <color rgb="FFC9D1DE"/>
        </top>
        <bottom style="thin">
          <color rgb="FFC9D1DE"/>
        </bottom>
        <vertical style="thin">
          <color rgb="FFC9D1DE"/>
        </vertical>
        <horizontal style="thin">
          <color rgb="FFC9D1DE"/>
        </horizontal>
      </border>
    </dxf>
    <dxf>
      <font>
        <sz val="11"/>
        <color rgb="FF0000FF"/>
        <name val="Calibri"/>
      </font>
      <fill>
        <patternFill patternType="solid">
          <fgColor indexed="64"/>
          <bgColor rgb="FFFFF9E5"/>
        </patternFill>
      </fill>
      <alignment horizontal="center" vertical="center" wrapText="1"/>
      <border diagonalUp="0" diagonalDown="0">
        <left/>
        <right style="thin">
          <color rgb="FFC9D1DE"/>
        </right>
        <top style="thin">
          <color rgb="FFC9D1DE"/>
        </top>
        <bottom style="thin">
          <color rgb="FFC9D1DE"/>
        </bottom>
        <vertical style="thin">
          <color rgb="FFC9D1DE"/>
        </vertical>
        <horizontal style="thin">
          <color rgb="FFC9D1DE"/>
        </horizontal>
      </border>
    </dxf>
    <dxf>
      <font>
        <sz val="11"/>
        <name val="Calibri"/>
      </font>
      <border diagonalUp="0" diagonalDown="0">
        <left style="thin">
          <color rgb="FFC9D1DE"/>
        </left>
        <right style="thin">
          <color rgb="FFC9D1DE"/>
        </right>
        <top/>
        <bottom/>
        <vertical style="thin">
          <color rgb="FFC9D1DE"/>
        </vertical>
        <horizontal style="thin">
          <color rgb="FFC9D1DE"/>
        </horizontal>
      </border>
    </dxf>
    <dxf>
      <border diagonalUp="0" diagonalDown="0">
        <left style="thin">
          <color rgb="FFC9D1DE"/>
        </left>
        <right style="thin">
          <color rgb="FFC9D1DE"/>
        </right>
        <top/>
        <bottom style="thin">
          <color rgb="FFC9D1DE"/>
        </bottom>
      </border>
    </dxf>
    <dxf>
      <font>
        <sz val="11"/>
        <name val="Calibri"/>
      </font>
      <alignment vertical="center" wrapText="1"/>
    </dxf>
    <dxf>
      <border>
        <bottom style="thin">
          <color rgb="FFC9D1DE"/>
        </bottom>
      </border>
    </dxf>
    <dxf>
      <font>
        <b/>
        <sz val="11"/>
        <color rgb="FFFFFFFF"/>
        <name val="Calibri"/>
      </font>
      <fill>
        <patternFill patternType="solid">
          <fgColor indexed="64"/>
          <bgColor rgb="FF153F8A"/>
        </patternFill>
      </fill>
      <alignment horizontal="center" vertical="center" wrapText="1"/>
      <border diagonalUp="0" diagonalDown="0">
        <left style="thin">
          <color rgb="FFC9D1DE"/>
        </left>
        <right style="thin">
          <color rgb="FFC9D1DE"/>
        </right>
        <top/>
        <bottom/>
        <vertical style="thin">
          <color rgb="FFC9D1DE"/>
        </vertical>
        <horizontal style="thin">
          <color rgb="FFC9D1DE"/>
        </horizontal>
      </border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eetMetadata" Target="metadata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1" i="0" u="none" strike="noStrike" kern="1200" spc="0" baseline="0">
                <a:solidFill>
                  <a:srgbClr val="153F8A"/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Failure modes by decision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spc="0" baseline="0">
              <a:solidFill>
                <a:srgbClr val="153F8A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tx>
            <c:v>Failure modes</c:v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spPr>
              <a:solidFill>
                <a:srgbClr val="C0504D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C03C-4576-9A03-4C1957B705C9}"/>
              </c:ext>
            </c:extLst>
          </c:dPt>
          <c:dPt>
            <c:idx val="1"/>
            <c:invertIfNegative val="0"/>
            <c:bubble3D val="0"/>
            <c:spPr>
              <a:solidFill>
                <a:srgbClr val="E57373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2-C03C-4576-9A03-4C1957B705C9}"/>
              </c:ext>
            </c:extLst>
          </c:dPt>
          <c:dPt>
            <c:idx val="2"/>
            <c:invertIfNegative val="0"/>
            <c:bubble3D val="0"/>
            <c:spPr>
              <a:solidFill>
                <a:srgbClr val="6BAF6B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3-C03C-4576-9A03-4C1957B705C9}"/>
              </c:ext>
            </c:extLst>
          </c:dPt>
          <c:dPt>
            <c:idx val="3"/>
            <c:invertIfNegative val="0"/>
            <c:bubble3D val="0"/>
            <c:spPr>
              <a:solidFill>
                <a:srgbClr val="8FC98F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4-C03C-4576-9A03-4C1957B705C9}"/>
              </c:ext>
            </c:extLst>
          </c:dPt>
          <c:dPt>
            <c:idx val="4"/>
            <c:invertIfNegative val="0"/>
            <c:bubble3D val="0"/>
            <c:spPr>
              <a:solidFill>
                <a:srgbClr val="E5B93C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5-C03C-4576-9A03-4C1957B705C9}"/>
              </c:ext>
            </c:extLst>
          </c:dPt>
          <c:dPt>
            <c:idx val="5"/>
            <c:invertIfNegative val="0"/>
            <c:bubble3D val="0"/>
            <c:spPr>
              <a:solidFill>
                <a:srgbClr val="B8C4D6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6-C03C-4576-9A03-4C1957B705C9}"/>
              </c:ext>
            </c:extLst>
          </c:dPt>
          <c:dPt>
            <c:idx val="6"/>
            <c:invertIfNegative val="0"/>
            <c:bubble3D val="0"/>
            <c:spPr>
              <a:solidFill>
                <a:srgbClr val="FFC00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7-C03C-4576-9A03-4C1957B705C9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Summary!$A$10:$A$16</c:f>
              <c:strCache>
                <c:ptCount val="7"/>
                <c:pt idx="0">
                  <c:v>Proceed: single point weakness</c:v>
                </c:pt>
                <c:pt idx="1">
                  <c:v>Proceed: no control or detection</c:v>
                </c:pt>
                <c:pt idx="2">
                  <c:v>Stop: effective control exists</c:v>
                </c:pt>
                <c:pt idx="3">
                  <c:v>Stop: easily detected</c:v>
                </c:pt>
                <c:pt idx="4">
                  <c:v>Review: single point weakness</c:v>
                </c:pt>
                <c:pt idx="5">
                  <c:v>Below threshold</c:v>
                </c:pt>
                <c:pt idx="6">
                  <c:v>Answer decision tree</c:v>
                </c:pt>
              </c:strCache>
            </c:strRef>
          </c:cat>
          <c:val>
            <c:numRef>
              <c:f>Summary!$E$10:$E$16</c:f>
              <c:numCache>
                <c:formatCode>General</c:formatCode>
                <c:ptCount val="7"/>
                <c:pt idx="0">
                  <c:v>1</c:v>
                </c:pt>
                <c:pt idx="1">
                  <c:v>2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2</c:v>
                </c:pt>
                <c:pt idx="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03C-4576-9A03-4C1957B705C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898675743"/>
        <c:axId val="779698959"/>
      </c:barChart>
      <c:catAx>
        <c:axId val="898675743"/>
        <c:scaling>
          <c:orientation val="maxMin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79698959"/>
        <c:crosses val="autoZero"/>
        <c:auto val="1"/>
        <c:lblAlgn val="ctr"/>
        <c:lblOffset val="100"/>
        <c:noMultiLvlLbl val="0"/>
      </c:catAx>
      <c:valAx>
        <c:axId val="779698959"/>
        <c:scaling>
          <c:orientation val="minMax"/>
          <c:min val="0"/>
        </c:scaling>
        <c:delete val="1"/>
        <c:axPos val="t"/>
        <c:numFmt formatCode="General" sourceLinked="1"/>
        <c:majorTickMark val="none"/>
        <c:minorTickMark val="none"/>
        <c:tickLblPos val="nextTo"/>
        <c:crossAx val="898675743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rgbClr val="C9D1DE"/>
      </a:solidFill>
      <a:prstDash val="solid"/>
      <a:round/>
      <a:headEnd type="none" w="med" len="med"/>
      <a:tailEnd type="none" w="med" len="med"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1" i="0" u="none" strike="noStrike" kern="1200" spc="0" baseline="0">
                <a:solidFill>
                  <a:srgbClr val="153F8A"/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Actions by status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spc="0" baseline="0">
              <a:solidFill>
                <a:srgbClr val="153F8A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Actions</c:v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spPr>
              <a:solidFill>
                <a:srgbClr val="E5B93C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A3DC-4ED7-B643-39EC1DDFF3E2}"/>
              </c:ext>
            </c:extLst>
          </c:dPt>
          <c:dPt>
            <c:idx val="1"/>
            <c:invertIfNegative val="0"/>
            <c:bubble3D val="0"/>
            <c:spPr>
              <a:solidFill>
                <a:srgbClr val="4A86C5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2-A3DC-4ED7-B643-39EC1DDFF3E2}"/>
              </c:ext>
            </c:extLst>
          </c:dPt>
          <c:dPt>
            <c:idx val="2"/>
            <c:invertIfNegative val="0"/>
            <c:bubble3D val="0"/>
            <c:spPr>
              <a:solidFill>
                <a:srgbClr val="4C9F5E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3-A3DC-4ED7-B643-39EC1DDFF3E2}"/>
              </c:ext>
            </c:extLst>
          </c:dPt>
          <c:dPt>
            <c:idx val="3"/>
            <c:invertIfNegative val="0"/>
            <c:bubble3D val="0"/>
            <c:spPr>
              <a:solidFill>
                <a:srgbClr val="A6A6A6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4-A3DC-4ED7-B643-39EC1DDFF3E2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Summary!$G$10:$G$13</c:f>
              <c:strCache>
                <c:ptCount val="4"/>
                <c:pt idx="0">
                  <c:v>Not started</c:v>
                </c:pt>
                <c:pt idx="1">
                  <c:v>In progress</c:v>
                </c:pt>
                <c:pt idx="2">
                  <c:v>Complete</c:v>
                </c:pt>
                <c:pt idx="3">
                  <c:v>Cancelled</c:v>
                </c:pt>
              </c:strCache>
            </c:strRef>
          </c:cat>
          <c:val>
            <c:numRef>
              <c:f>Summary!$K$10:$K$13</c:f>
              <c:numCache>
                <c:formatCode>General</c:formatCode>
                <c:ptCount val="4"/>
                <c:pt idx="0">
                  <c:v>2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3DC-4ED7-B643-39EC1DDFF3E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60"/>
        <c:overlap val="-27"/>
        <c:axId val="898743023"/>
        <c:axId val="779728719"/>
      </c:barChart>
      <c:catAx>
        <c:axId val="89874302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79728719"/>
        <c:crosses val="autoZero"/>
        <c:auto val="1"/>
        <c:lblAlgn val="ctr"/>
        <c:lblOffset val="100"/>
        <c:noMultiLvlLbl val="0"/>
      </c:catAx>
      <c:valAx>
        <c:axId val="779728719"/>
        <c:scaling>
          <c:orientation val="minMax"/>
          <c:min val="0"/>
        </c:scaling>
        <c:delete val="1"/>
        <c:axPos val="l"/>
        <c:numFmt formatCode="General" sourceLinked="1"/>
        <c:majorTickMark val="none"/>
        <c:minorTickMark val="none"/>
        <c:tickLblPos val="nextTo"/>
        <c:crossAx val="898743023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rgbClr val="C9D1DE"/>
      </a:solidFill>
      <a:prstDash val="solid"/>
      <a:round/>
      <a:headEnd type="none" w="med" len="med"/>
      <a:tailEnd type="none" w="med" len="med"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 orientation="landscape"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tmp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tmp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tmp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tmp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tmp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tmp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5079647</xdr:colOff>
      <xdr:row>0</xdr:row>
      <xdr:rowOff>0</xdr:rowOff>
    </xdr:from>
    <xdr:to>
      <xdr:col>2</xdr:col>
      <xdr:colOff>6524624</xdr:colOff>
      <xdr:row>3</xdr:row>
      <xdr:rowOff>3175</xdr:rowOff>
    </xdr:to>
    <xdr:pic>
      <xdr:nvPicPr>
        <xdr:cNvPr id="2" name="Logo_SixSigmaKaizen" descr="Six Sigma Kaizen logo">
          <a:extLst>
            <a:ext uri="{FF2B5EF4-FFF2-40B4-BE49-F238E27FC236}">
              <a16:creationId xmlns:a16="http://schemas.microsoft.com/office/drawing/2014/main" id="{5A00BDCD-123F-0DE0-97E0-E2147D0B8ED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051822" y="0"/>
          <a:ext cx="1444977" cy="8128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1594555</xdr:colOff>
      <xdr:row>0</xdr:row>
      <xdr:rowOff>0</xdr:rowOff>
    </xdr:from>
    <xdr:to>
      <xdr:col>6</xdr:col>
      <xdr:colOff>358774</xdr:colOff>
      <xdr:row>3</xdr:row>
      <xdr:rowOff>12700</xdr:rowOff>
    </xdr:to>
    <xdr:pic>
      <xdr:nvPicPr>
        <xdr:cNvPr id="2" name="Logo_SixSigmaKaizen" descr="Six Sigma Kaizen logo">
          <a:extLst>
            <a:ext uri="{FF2B5EF4-FFF2-40B4-BE49-F238E27FC236}">
              <a16:creationId xmlns:a16="http://schemas.microsoft.com/office/drawing/2014/main" id="{0BD61CC0-D195-DFC5-A2B9-14F546FF284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2186355" y="0"/>
          <a:ext cx="1783644" cy="100330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349602</xdr:colOff>
      <xdr:row>0</xdr:row>
      <xdr:rowOff>0</xdr:rowOff>
    </xdr:from>
    <xdr:to>
      <xdr:col>6</xdr:col>
      <xdr:colOff>530224</xdr:colOff>
      <xdr:row>3</xdr:row>
      <xdr:rowOff>6350</xdr:rowOff>
    </xdr:to>
    <xdr:pic>
      <xdr:nvPicPr>
        <xdr:cNvPr id="2" name="Logo_SixSigmaKaizen" descr="Six Sigma Kaizen logo">
          <a:extLst>
            <a:ext uri="{FF2B5EF4-FFF2-40B4-BE49-F238E27FC236}">
              <a16:creationId xmlns:a16="http://schemas.microsoft.com/office/drawing/2014/main" id="{D6C2471A-8F2C-736E-945A-B13950FD5C0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2570177" y="0"/>
          <a:ext cx="1399822" cy="78740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930627</xdr:colOff>
      <xdr:row>0</xdr:row>
      <xdr:rowOff>0</xdr:rowOff>
    </xdr:from>
    <xdr:to>
      <xdr:col>9</xdr:col>
      <xdr:colOff>454024</xdr:colOff>
      <xdr:row>3</xdr:row>
      <xdr:rowOff>6350</xdr:rowOff>
    </xdr:to>
    <xdr:pic>
      <xdr:nvPicPr>
        <xdr:cNvPr id="2" name="Logo_SixSigmaKaizen" descr="Six Sigma Kaizen logo">
          <a:extLst>
            <a:ext uri="{FF2B5EF4-FFF2-40B4-BE49-F238E27FC236}">
              <a16:creationId xmlns:a16="http://schemas.microsoft.com/office/drawing/2014/main" id="{6DB925D3-733D-EE36-31B6-6A80D3E8CCE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2570177" y="0"/>
          <a:ext cx="1399822" cy="78740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416277</xdr:colOff>
      <xdr:row>0</xdr:row>
      <xdr:rowOff>0</xdr:rowOff>
    </xdr:from>
    <xdr:to>
      <xdr:col>7</xdr:col>
      <xdr:colOff>1816099</xdr:colOff>
      <xdr:row>3</xdr:row>
      <xdr:rowOff>6350</xdr:rowOff>
    </xdr:to>
    <xdr:pic>
      <xdr:nvPicPr>
        <xdr:cNvPr id="2" name="Logo_SixSigmaKaizen" descr="Six Sigma Kaizen logo">
          <a:extLst>
            <a:ext uri="{FF2B5EF4-FFF2-40B4-BE49-F238E27FC236}">
              <a16:creationId xmlns:a16="http://schemas.microsoft.com/office/drawing/2014/main" id="{E4C20ADC-1A95-91BC-321E-499BED8C6A3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2570177" y="0"/>
          <a:ext cx="1399822" cy="78740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36</xdr:row>
      <xdr:rowOff>0</xdr:rowOff>
    </xdr:from>
    <xdr:to>
      <xdr:col>6</xdr:col>
      <xdr:colOff>0</xdr:colOff>
      <xdr:row>52</xdr:row>
      <xdr:rowOff>0</xdr:rowOff>
    </xdr:to>
    <xdr:graphicFrame macro="">
      <xdr:nvGraphicFramePr>
        <xdr:cNvPr id="3" name="DecisionsChart">
          <a:extLst>
            <a:ext uri="{FF2B5EF4-FFF2-40B4-BE49-F238E27FC236}">
              <a16:creationId xmlns:a16="http://schemas.microsoft.com/office/drawing/2014/main" id="{EBDC6CD7-3DBF-ABF6-FD65-A55AF3DD6BEF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6</xdr:col>
      <xdr:colOff>0</xdr:colOff>
      <xdr:row>36</xdr:row>
      <xdr:rowOff>0</xdr:rowOff>
    </xdr:from>
    <xdr:to>
      <xdr:col>12</xdr:col>
      <xdr:colOff>0</xdr:colOff>
      <xdr:row>52</xdr:row>
      <xdr:rowOff>0</xdr:rowOff>
    </xdr:to>
    <xdr:graphicFrame macro="">
      <xdr:nvGraphicFramePr>
        <xdr:cNvPr id="4" name="ActionsChart">
          <a:extLst>
            <a:ext uri="{FF2B5EF4-FFF2-40B4-BE49-F238E27FC236}">
              <a16:creationId xmlns:a16="http://schemas.microsoft.com/office/drawing/2014/main" id="{DC4F7C98-3C2B-ED77-D978-71EB52B6D98B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11</xdr:col>
      <xdr:colOff>110066</xdr:colOff>
      <xdr:row>0</xdr:row>
      <xdr:rowOff>0</xdr:rowOff>
    </xdr:from>
    <xdr:to>
      <xdr:col>12</xdr:col>
      <xdr:colOff>253999</xdr:colOff>
      <xdr:row>3</xdr:row>
      <xdr:rowOff>9525</xdr:rowOff>
    </xdr:to>
    <xdr:pic>
      <xdr:nvPicPr>
        <xdr:cNvPr id="2" name="Logo_SixSigmaKaizen" descr="Six Sigma Kaizen logo">
          <a:extLst>
            <a:ext uri="{FF2B5EF4-FFF2-40B4-BE49-F238E27FC236}">
              <a16:creationId xmlns:a16="http://schemas.microsoft.com/office/drawing/2014/main" id="{A440BD6D-EE72-4DFB-3024-82D89F4DF5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2683066" y="0"/>
          <a:ext cx="1286933" cy="723900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ProcessSteps" displayName="ProcessSteps" ref="A4:G24" headerRowDxfId="98" dataDxfId="96" totalsRowDxfId="94" headerRowBorderDxfId="97" tableBorderDxfId="95">
  <autoFilter ref="A4:G24" xr:uid="{00000000-0009-0000-0100-000001000000}"/>
  <tableColumns count="7">
    <tableColumn id="1" xr3:uid="{00000000-0010-0000-0000-000001000000}" name="Step No." dataDxfId="93"/>
    <tableColumn id="2" xr3:uid="{00000000-0010-0000-0000-000002000000}" name="Subprocess" dataDxfId="92"/>
    <tableColumn id="3" xr3:uid="{00000000-0010-0000-0000-000003000000}" name="Step description" dataDxfId="91"/>
    <tableColumn id="4" xr3:uid="{00000000-0010-0000-0000-000004000000}" name="Role responsible" dataDxfId="90"/>
    <tableColumn id="5" xr3:uid="{00000000-0010-0000-0000-000005000000}" name="Notes" dataDxfId="89"/>
    <tableColumn id="6" xr3:uid="{D18C35BF-A93E-49F0-BC8C-9D2D57F97AB3}" name="Hazards identified" dataDxfId="88">
      <calculatedColumnFormula>IF(ProcessSteps[[#This Row],[Step No.]]="","",COUNTIF(HazardAnalysis[Step No.],ProcessSteps[[#This Row],[Step No.]]))</calculatedColumnFormula>
    </tableColumn>
    <tableColumn id="7" xr3:uid="{78991AA3-1C91-401E-83FC-94BDB63CFB98}" name="Highest hazard score" dataDxfId="87">
      <calculatedColumnFormula>IF(N(ProcessSteps[[#This Row],[Hazards identified]])=0,"",_xlfn.MAXIFS(HazardAnalysis[Hazard score],HazardAnalysis[Step No.],ProcessSteps[[#This Row],[Step No.]]))</calculatedColumnFormula>
    </tableColumn>
  </tableColumns>
  <tableStyleInfo name="TableStyleLight1" showFirstColumn="0" showLastColumn="0" showRowStripes="0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1000000}" name="HazardAnalysis" displayName="HazardAnalysis" ref="A4:O44" headerRowDxfId="86" dataDxfId="84" totalsRowDxfId="82" headerRowBorderDxfId="85" tableBorderDxfId="83">
  <autoFilter ref="A4:O44" xr:uid="{00000000-0009-0000-0100-000002000000}"/>
  <tableColumns count="15">
    <tableColumn id="1" xr3:uid="{00000000-0010-0000-0100-000001000000}" name="ID" dataDxfId="81"/>
    <tableColumn id="2" xr3:uid="{00000000-0010-0000-0100-000002000000}" name="Step No." dataDxfId="80"/>
    <tableColumn id="3" xr3:uid="{00000000-0010-0000-0100-000003000000}" name="Failure mode" dataDxfId="79"/>
    <tableColumn id="13" xr3:uid="{B2E4BBAF-E5B9-4B68-A1AF-5588E203D840}" name="Step description" dataDxfId="78">
      <calculatedColumnFormula>IF(HazardAnalysis[[#This Row],[Step No.]]="","",IFERROR(INDEX(ProcessSteps[Step description],MATCH(HazardAnalysis[[#This Row],[Step No.]],ProcessSteps[Step No.],0)),"Step not in Process Steps"))</calculatedColumnFormula>
    </tableColumn>
    <tableColumn id="4" xr3:uid="{00000000-0010-0000-0100-000004000000}" name="Cause(s)" dataDxfId="77"/>
    <tableColumn id="5" xr3:uid="{00000000-0010-0000-0100-000005000000}" name="Effect on patient" dataDxfId="76"/>
    <tableColumn id="6" xr3:uid="{00000000-0010-0000-0100-000006000000}" name="Severity" dataDxfId="75"/>
    <tableColumn id="7" xr3:uid="{00000000-0010-0000-0100-000007000000}" name="Probability" dataDxfId="74"/>
    <tableColumn id="8" xr3:uid="{00000000-0010-0000-0100-000008000000}" name="Hazard score" dataDxfId="73">
      <calculatedColumnFormula>IF(AND(ISNUMBER(HazardAnalysis[[#This Row],[Severity]]),ISNUMBER(HazardAnalysis[[#This Row],[Probability]])),HazardAnalysis[[#This Row],[Severity]]*HazardAnalysis[[#This Row],[Probability]],"")</calculatedColumnFormula>
    </tableColumn>
    <tableColumn id="14" xr3:uid="{E8CFF314-01ED-463D-9492-A84969F796F0}" name="Hazard rating" dataDxfId="72">
      <calculatedColumnFormula>IF(HazardAnalysis[[#This Row],[Hazard score]]="","",IF(HazardAnalysis[[#This Row],[Hazard score]]&gt;=CriticalFrom,"Critical",IF(HazardAnalysis[[#This Row],[Hazard score]]&gt;=HazardThreshold,"High",IF(HazardAnalysis[[#This Row],[Hazard score]]&gt;=MediumFrom,"Medium","Low"))))</calculatedColumnFormula>
    </tableColumn>
    <tableColumn id="9" xr3:uid="{00000000-0010-0000-0100-000009000000}" name="Single point weakness?" dataDxfId="71"/>
    <tableColumn id="10" xr3:uid="{00000000-0010-0000-0100-00000A000000}" name="Effective control exists?" dataDxfId="70"/>
    <tableColumn id="11" xr3:uid="{00000000-0010-0000-0100-00000B000000}" name="Easily detected?" dataDxfId="69"/>
    <tableColumn id="12" xr3:uid="{00000000-0010-0000-0100-00000C000000}" name="Decision" dataDxfId="68">
      <calculatedColumnFormula>IF(HazardAnalysis[[#This Row],[Hazard score]]="","",IF(HazardAnalysis[[#This Row],[Hazard score]]&gt;=HazardThreshold,IF(HazardAnalysis[[#This Row],[Single point weakness?]]="Yes","Proceed: single point weakness",IF(HazardAnalysis[[#This Row],[Single point weakness?]]&lt;&gt;"No","Answer decision tree",IF(HazardAnalysis[[#This Row],[Effective control exists?]]="Yes","Stop: effective control exists",IF(HazardAnalysis[[#This Row],[Effective control exists?]]&lt;&gt;"No","Answer decision tree",IF(HazardAnalysis[[#This Row],[Easily detected?]]="Yes","Stop: easily detected",IF(HazardAnalysis[[#This Row],[Easily detected?]]="No","Proceed: no control or detection","Answer decision tree")))))),IF(HazardAnalysis[[#This Row],[Single point weakness?]]="Yes","Review: single point weakness","Below threshold")))</calculatedColumnFormula>
    </tableColumn>
    <tableColumn id="15" xr3:uid="{C7465439-42B7-4544-A0AA-0B5308180287}" name="Action planned?" dataDxfId="67">
      <calculatedColumnFormula>IF(LEFT(HazardAnalysis[[#This Row],[Decision]],7)="Proceed",IF(COUNTIF(ActionPlan[Failure mode ID],HazardAnalysis[[#This Row],[ID]])&gt;0,"Yes","No action yet"),"")</calculatedColumnFormula>
    </tableColumn>
  </tableColumns>
  <tableStyleInfo name="TableStyleLight1" showFirstColumn="0" showLastColumn="0" showRowStripes="0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2000000}" name="ActionPlan" displayName="ActionPlan" ref="A4:K34" headerRowDxfId="66" dataDxfId="64" totalsRowDxfId="62" headerRowBorderDxfId="65" tableBorderDxfId="63">
  <autoFilter ref="A4:K34" xr:uid="{00000000-0009-0000-0100-000003000000}"/>
  <tableColumns count="11">
    <tableColumn id="1" xr3:uid="{00000000-0010-0000-0200-000001000000}" name="Failure mode ID" dataDxfId="61"/>
    <tableColumn id="10" xr3:uid="{E9C4F3F0-AE52-4AC4-AF22-76EF4AD72781}" name="Failure mode" dataDxfId="60">
      <calculatedColumnFormula>IF(ActionPlan[[#This Row],[Failure mode ID]]="","",IFERROR(INDEX(HazardAnalysis[Failure mode],MATCH(ActionPlan[[#This Row],[Failure mode ID]],HazardAnalysis[ID],0)),"ID not found"))</calculatedColumnFormula>
    </tableColumn>
    <tableColumn id="11" xr3:uid="{5D15F242-A9B8-434B-AFCE-761DCBC11DB7}" name="Hazard score" dataDxfId="59">
      <calculatedColumnFormula>IF(ActionPlan[[#This Row],[Failure mode ID]]="","",IFERROR(INDEX(HazardAnalysis[Hazard score],MATCH(ActionPlan[[#This Row],[Failure mode ID]],HazardAnalysis[ID],0)),""))</calculatedColumnFormula>
    </tableColumn>
    <tableColumn id="2" xr3:uid="{00000000-0010-0000-0200-000002000000}" name="Action" dataDxfId="58"/>
    <tableColumn id="3" xr3:uid="{00000000-0010-0000-0200-000003000000}" name="Action type" dataDxfId="57"/>
    <tableColumn id="4" xr3:uid="{00000000-0010-0000-0200-000004000000}" name="Owner" dataDxfId="56"/>
    <tableColumn id="5" xr3:uid="{00000000-0010-0000-0200-000005000000}" name="Due date" dataDxfId="55"/>
    <tableColumn id="6" xr3:uid="{00000000-0010-0000-0200-000006000000}" name="Outcome measure" dataDxfId="54"/>
    <tableColumn id="7" xr3:uid="{00000000-0010-0000-0200-000007000000}" name="Status" dataDxfId="53"/>
    <tableColumn id="8" xr3:uid="{00000000-0010-0000-0200-000008000000}" name="Date completed" dataDxfId="52"/>
    <tableColumn id="9" xr3:uid="{00000000-0010-0000-0200-000009000000}" name="Days overdue" dataDxfId="51">
      <calculatedColumnFormula>IF(OR(ActionPlan[[#This Row],[Due date]]="",ActionPlan[[#This Row],[Status]]="Complete",ActionPlan[[#This Row],[Status]]="Cancelled"),"",MAX(0,TODAY()-ActionPlan[[#This Row],[Due date]]))</calculatedColumnFormula>
    </tableColumn>
  </tableColumns>
  <tableStyleInfo name="TableStyleLight1"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350" row="3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FAD39437-CE4F-4A6C-B297-5A43FF193B70}">
  <we:reference id="wa200010725" version="1.0.0.1" store="en-US" storeType="OMEX"/>
  <we:alternateReferences>
    <we:reference id="WA200010725" version="1.0.0.1" store="" storeType="OMEX"/>
  </we:alternateReferences>
  <we:properties>
    <we:property name="claude.fileId" value="&quot;282a596f-22f2-491e-bd95-293bad9dd697&quot;"/>
  </we:properties>
  <we:bindings/>
  <we:snapshot xmlns:r="http://schemas.openxmlformats.org/officeDocument/2006/relationships"/>
</we:webextension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table" Target="../tables/table3.xml"/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5B6B7F"/>
    <pageSetUpPr fitToPage="1"/>
  </sheetPr>
  <dimension ref="A1:C40"/>
  <sheetViews>
    <sheetView showGridLines="0" tabSelected="1" topLeftCell="B1" zoomScale="80" zoomScaleNormal="80" workbookViewId="0"/>
  </sheetViews>
  <sheetFormatPr defaultRowHeight="15" x14ac:dyDescent="0.25"/>
  <cols>
    <col min="1" max="1" width="32.42578125" customWidth="1"/>
    <col min="2" max="2" width="57.140625" customWidth="1"/>
    <col min="3" max="3" width="99" customWidth="1"/>
  </cols>
  <sheetData>
    <row r="1" spans="1:3" ht="33.950000000000003" customHeight="1" x14ac:dyDescent="0.45">
      <c r="A1" s="31" t="s">
        <v>103</v>
      </c>
      <c r="B1" s="2"/>
      <c r="C1" s="2"/>
    </row>
    <row r="2" spans="1:3" x14ac:dyDescent="0.25">
      <c r="A2" s="5" t="s">
        <v>104</v>
      </c>
      <c r="B2" s="2"/>
      <c r="C2" s="2"/>
    </row>
    <row r="3" spans="1:3" x14ac:dyDescent="0.25">
      <c r="A3" s="2"/>
      <c r="B3" s="2"/>
      <c r="C3" s="2"/>
    </row>
    <row r="4" spans="1:3" ht="21.95" customHeight="1" x14ac:dyDescent="0.25">
      <c r="A4" s="3" t="s">
        <v>105</v>
      </c>
      <c r="B4" s="3"/>
      <c r="C4" s="3"/>
    </row>
    <row r="5" spans="1:3" ht="21.95" customHeight="1" x14ac:dyDescent="0.25">
      <c r="A5" s="8" t="s">
        <v>106</v>
      </c>
      <c r="B5" s="32" t="s">
        <v>118</v>
      </c>
      <c r="C5" s="9" t="s">
        <v>114</v>
      </c>
    </row>
    <row r="6" spans="1:3" ht="21.95" customHeight="1" x14ac:dyDescent="0.25">
      <c r="A6" s="10" t="s">
        <v>107</v>
      </c>
      <c r="B6" s="33" t="s">
        <v>119</v>
      </c>
      <c r="C6" s="12" t="s">
        <v>114</v>
      </c>
    </row>
    <row r="7" spans="1:3" ht="21.95" customHeight="1" x14ac:dyDescent="0.25">
      <c r="A7" s="10" t="s">
        <v>108</v>
      </c>
      <c r="B7" s="33"/>
      <c r="C7" s="12"/>
    </row>
    <row r="8" spans="1:3" ht="21.95" customHeight="1" x14ac:dyDescent="0.25">
      <c r="A8" s="10" t="s">
        <v>109</v>
      </c>
      <c r="B8" s="33"/>
      <c r="C8" s="12"/>
    </row>
    <row r="9" spans="1:3" ht="21.95" customHeight="1" x14ac:dyDescent="0.25">
      <c r="A9" s="10" t="s">
        <v>110</v>
      </c>
      <c r="B9" s="33"/>
      <c r="C9" s="12"/>
    </row>
    <row r="10" spans="1:3" ht="21.95" customHeight="1" x14ac:dyDescent="0.25">
      <c r="A10" s="10" t="s">
        <v>111</v>
      </c>
      <c r="B10" s="33"/>
      <c r="C10" s="12" t="s">
        <v>115</v>
      </c>
    </row>
    <row r="11" spans="1:3" ht="21.95" customHeight="1" x14ac:dyDescent="0.25">
      <c r="A11" s="10" t="s">
        <v>112</v>
      </c>
      <c r="B11" s="34">
        <v>46301</v>
      </c>
      <c r="C11" s="12" t="s">
        <v>116</v>
      </c>
    </row>
    <row r="12" spans="1:3" ht="21.95" customHeight="1" x14ac:dyDescent="0.25">
      <c r="A12" s="10" t="s">
        <v>113</v>
      </c>
      <c r="B12" s="33" t="s">
        <v>120</v>
      </c>
      <c r="C12" s="12" t="s">
        <v>117</v>
      </c>
    </row>
    <row r="13" spans="1:3" x14ac:dyDescent="0.25">
      <c r="A13" s="2"/>
      <c r="B13" s="2"/>
      <c r="C13" s="2"/>
    </row>
    <row r="14" spans="1:3" ht="21.95" customHeight="1" x14ac:dyDescent="0.25">
      <c r="A14" s="3" t="s">
        <v>121</v>
      </c>
      <c r="B14" s="3"/>
      <c r="C14" s="3"/>
    </row>
    <row r="15" spans="1:3" ht="21.95" customHeight="1" x14ac:dyDescent="0.25">
      <c r="A15" s="35" t="s">
        <v>92</v>
      </c>
      <c r="B15" s="35" t="s">
        <v>122</v>
      </c>
      <c r="C15" s="35" t="s">
        <v>123</v>
      </c>
    </row>
    <row r="16" spans="1:3" ht="38.1" customHeight="1" x14ac:dyDescent="0.25">
      <c r="A16" s="36" t="s">
        <v>124</v>
      </c>
      <c r="B16" s="37" t="s">
        <v>125</v>
      </c>
      <c r="C16" s="14" t="s">
        <v>126</v>
      </c>
    </row>
    <row r="17" spans="1:3" ht="38.1" customHeight="1" x14ac:dyDescent="0.25">
      <c r="A17" s="36" t="s">
        <v>127</v>
      </c>
      <c r="B17" s="37" t="s">
        <v>128</v>
      </c>
      <c r="C17" s="14" t="s">
        <v>129</v>
      </c>
    </row>
    <row r="18" spans="1:3" ht="38.1" customHeight="1" x14ac:dyDescent="0.25">
      <c r="A18" s="36" t="s">
        <v>130</v>
      </c>
      <c r="B18" s="37" t="s">
        <v>128</v>
      </c>
      <c r="C18" s="14" t="s">
        <v>131</v>
      </c>
    </row>
    <row r="19" spans="1:3" ht="38.1" customHeight="1" x14ac:dyDescent="0.25">
      <c r="A19" s="36" t="s">
        <v>132</v>
      </c>
      <c r="B19" s="37" t="s">
        <v>133</v>
      </c>
      <c r="C19" s="14" t="s">
        <v>134</v>
      </c>
    </row>
    <row r="20" spans="1:3" ht="38.1" customHeight="1" x14ac:dyDescent="0.25">
      <c r="A20" s="36" t="s">
        <v>135</v>
      </c>
      <c r="B20" s="37" t="s">
        <v>136</v>
      </c>
      <c r="C20" s="14" t="s">
        <v>137</v>
      </c>
    </row>
    <row r="21" spans="1:3" ht="38.1" customHeight="1" x14ac:dyDescent="0.25">
      <c r="A21" s="36" t="s">
        <v>138</v>
      </c>
      <c r="B21" s="37" t="s">
        <v>139</v>
      </c>
      <c r="C21" s="14" t="s">
        <v>140</v>
      </c>
    </row>
    <row r="22" spans="1:3" x14ac:dyDescent="0.25">
      <c r="A22" s="2"/>
      <c r="B22" s="2"/>
      <c r="C22" s="2"/>
    </row>
    <row r="23" spans="1:3" ht="21.95" customHeight="1" x14ac:dyDescent="0.25">
      <c r="A23" s="3" t="s">
        <v>141</v>
      </c>
      <c r="B23" s="3"/>
      <c r="C23" s="3"/>
    </row>
    <row r="24" spans="1:3" ht="21.95" customHeight="1" x14ac:dyDescent="0.25">
      <c r="A24" s="39" t="s">
        <v>142</v>
      </c>
      <c r="B24" s="40"/>
      <c r="C24" s="40" t="s">
        <v>143</v>
      </c>
    </row>
    <row r="25" spans="1:3" ht="21.95" customHeight="1" x14ac:dyDescent="0.25">
      <c r="A25" s="41" t="s">
        <v>144</v>
      </c>
      <c r="B25" s="42"/>
      <c r="C25" s="42" t="s">
        <v>145</v>
      </c>
    </row>
    <row r="26" spans="1:3" ht="21.95" customHeight="1" x14ac:dyDescent="0.25">
      <c r="A26" s="44" t="s">
        <v>146</v>
      </c>
      <c r="B26" s="42"/>
      <c r="C26" s="42" t="s">
        <v>147</v>
      </c>
    </row>
    <row r="27" spans="1:3" x14ac:dyDescent="0.25">
      <c r="A27" s="2"/>
      <c r="B27" s="2"/>
      <c r="C27" s="2"/>
    </row>
    <row r="28" spans="1:3" ht="21.95" customHeight="1" x14ac:dyDescent="0.25">
      <c r="A28" s="3" t="s">
        <v>148</v>
      </c>
      <c r="B28" s="3"/>
      <c r="C28" s="3"/>
    </row>
    <row r="29" spans="1:3" ht="36" customHeight="1" x14ac:dyDescent="0.25">
      <c r="A29" s="124" t="s">
        <v>149</v>
      </c>
      <c r="B29" s="124"/>
      <c r="C29" s="124"/>
    </row>
    <row r="30" spans="1:3" ht="36" customHeight="1" x14ac:dyDescent="0.25">
      <c r="A30" s="124" t="s">
        <v>150</v>
      </c>
      <c r="B30" s="124"/>
      <c r="C30" s="124"/>
    </row>
    <row r="31" spans="1:3" ht="36" customHeight="1" x14ac:dyDescent="0.25">
      <c r="A31" s="124" t="s">
        <v>151</v>
      </c>
      <c r="B31" s="124"/>
      <c r="C31" s="124"/>
    </row>
    <row r="32" spans="1:3" ht="36" customHeight="1" x14ac:dyDescent="0.25">
      <c r="A32" s="124" t="s">
        <v>152</v>
      </c>
      <c r="B32" s="124"/>
      <c r="C32" s="124"/>
    </row>
    <row r="33" spans="1:3" x14ac:dyDescent="0.25">
      <c r="A33" s="2"/>
      <c r="B33" s="2"/>
      <c r="C33" s="2"/>
    </row>
    <row r="34" spans="1:3" x14ac:dyDescent="0.25">
      <c r="A34" s="2"/>
      <c r="B34" s="2"/>
      <c r="C34" s="2"/>
    </row>
    <row r="35" spans="1:3" x14ac:dyDescent="0.25">
      <c r="A35" s="2"/>
      <c r="B35" s="2"/>
      <c r="C35" s="2"/>
    </row>
    <row r="36" spans="1:3" x14ac:dyDescent="0.25">
      <c r="A36" s="2"/>
      <c r="B36" s="2"/>
      <c r="C36" s="2"/>
    </row>
    <row r="37" spans="1:3" x14ac:dyDescent="0.25">
      <c r="A37" s="2"/>
      <c r="B37" s="2"/>
      <c r="C37" s="2"/>
    </row>
    <row r="38" spans="1:3" x14ac:dyDescent="0.25">
      <c r="A38" s="2"/>
      <c r="B38" s="2"/>
      <c r="C38" s="2"/>
    </row>
    <row r="39" spans="1:3" x14ac:dyDescent="0.25">
      <c r="A39" s="2"/>
      <c r="B39" s="2"/>
      <c r="C39" s="2"/>
    </row>
    <row r="40" spans="1:3" x14ac:dyDescent="0.25">
      <c r="A40" s="2"/>
      <c r="B40" s="2"/>
      <c r="C40" s="2"/>
    </row>
  </sheetData>
  <mergeCells count="4">
    <mergeCell ref="A29:C29"/>
    <mergeCell ref="A30:C30"/>
    <mergeCell ref="A31:C31"/>
    <mergeCell ref="A32:C32"/>
  </mergeCells>
  <dataValidations count="1">
    <dataValidation type="date" allowBlank="1" showInputMessage="1" showErrorMessage="1" errorTitle="Date needed" error="Enter a valid date, for example 6 Oct 2026." sqref="B11" xr:uid="{C6C54384-30A5-4059-84BE-8B4E4DEFBE7D}">
      <formula1>36526</formula1>
      <formula2>73415</formula2>
    </dataValidation>
  </dataValidations>
  <hyperlinks>
    <hyperlink ref="B16" location="'Process Steps'!A1" tooltip="Go to Process Steps" display="Process Steps" xr:uid="{8C03C9F2-F3E4-4054-9CAC-9E54811BD3F1}"/>
    <hyperlink ref="B17" location="'Hazard Analysis'!A1" tooltip="Go to Hazard Analysis" display="Hazard Analysis" xr:uid="{E974DFE1-292C-4B40-92DE-467975B5895D}"/>
    <hyperlink ref="B18" location="'Hazard Analysis'!A1" tooltip="Go to Hazard Analysis" display="Hazard Analysis" xr:uid="{D42B7E59-11AE-49AA-A1EC-D4F4D3872B55}"/>
    <hyperlink ref="B19" location="'Action Plan'!A1" tooltip="Go to Action Plan" display="Action Plan" xr:uid="{E5FBE32E-9C04-4073-9CF6-9593760B25FA}"/>
    <hyperlink ref="B20" location="'Summary'!A1" tooltip="Go to Summary" display="Summary" xr:uid="{61FEBBB1-3976-4B65-8D57-D75EED5EE3DD}"/>
    <hyperlink ref="B21" location="'Scoring Key'!A1" tooltip="Go to Scoring Key" display="Scoring Key" xr:uid="{C6D2025F-B9D0-4A79-8E21-879651247F72}"/>
  </hyperlinks>
  <printOptions horizontalCentered="1"/>
  <pageMargins left="0.5" right="0.5" top="0.59722222222222221" bottom="0.69444444444444442" header="0.5" footer="0.5"/>
  <pageSetup fitToHeight="0" orientation="portrait" r:id="rId1"/>
  <headerFooter>
    <oddFooter>&amp;C&amp;A  |  Page &amp;P of &amp;N&amp;REducational HFMEA template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5B6B7F"/>
    <pageSetUpPr fitToPage="1"/>
  </sheetPr>
  <dimension ref="A1:I30"/>
  <sheetViews>
    <sheetView showGridLines="0" workbookViewId="0">
      <pane ySplit="2" topLeftCell="A3" activePane="bottomLeft" state="frozen"/>
      <selection pane="bottomLeft"/>
    </sheetView>
  </sheetViews>
  <sheetFormatPr defaultRowHeight="15" x14ac:dyDescent="0.25"/>
  <cols>
    <col min="1" max="1" width="28.5703125" style="2" customWidth="1"/>
    <col min="2" max="3" width="62.85546875" style="2" customWidth="1"/>
    <col min="4" max="4" width="4.5703125" customWidth="1"/>
    <col min="5" max="5" width="28.5703125" customWidth="1"/>
    <col min="6" max="9" width="16.7109375" customWidth="1"/>
  </cols>
  <sheetData>
    <row r="1" spans="1:9" ht="32.1" customHeight="1" x14ac:dyDescent="0.4">
      <c r="A1" s="4" t="s">
        <v>1</v>
      </c>
      <c r="D1" s="2"/>
      <c r="E1" s="2"/>
      <c r="F1" s="2"/>
      <c r="G1" s="2"/>
      <c r="H1" s="2"/>
      <c r="I1" s="2"/>
    </row>
    <row r="2" spans="1:9" x14ac:dyDescent="0.25">
      <c r="A2" s="5" t="s">
        <v>81</v>
      </c>
      <c r="D2" s="2"/>
      <c r="E2" s="2"/>
      <c r="F2" s="2"/>
      <c r="G2" s="2"/>
      <c r="H2" s="2"/>
      <c r="I2" s="2"/>
    </row>
    <row r="3" spans="1:9" ht="32.1" customHeight="1" x14ac:dyDescent="0.25">
      <c r="D3" s="2"/>
      <c r="E3" s="2"/>
      <c r="F3" s="2"/>
      <c r="G3" s="2"/>
      <c r="H3" s="2"/>
      <c r="I3" s="2"/>
    </row>
    <row r="4" spans="1:9" ht="21.95" customHeight="1" x14ac:dyDescent="0.25">
      <c r="A4" s="3" t="s">
        <v>82</v>
      </c>
      <c r="B4" s="3"/>
      <c r="C4" s="3"/>
      <c r="D4" s="2"/>
      <c r="E4" s="2"/>
      <c r="F4" s="2"/>
      <c r="G4" s="2"/>
      <c r="H4" s="2"/>
      <c r="I4" s="2"/>
    </row>
    <row r="5" spans="1:9" ht="21.95" customHeight="1" x14ac:dyDescent="0.25">
      <c r="A5" s="10" t="s">
        <v>83</v>
      </c>
      <c r="B5" s="11">
        <v>8</v>
      </c>
      <c r="C5" s="12" t="s">
        <v>84</v>
      </c>
      <c r="D5" s="2"/>
      <c r="E5" s="2"/>
      <c r="F5" s="2"/>
      <c r="G5" s="2"/>
      <c r="H5" s="2"/>
      <c r="I5" s="2"/>
    </row>
    <row r="6" spans="1:9" ht="21.95" customHeight="1" x14ac:dyDescent="0.25">
      <c r="A6" s="10" t="s">
        <v>85</v>
      </c>
      <c r="B6" s="11">
        <v>12</v>
      </c>
      <c r="C6" s="12" t="s">
        <v>86</v>
      </c>
      <c r="D6" s="2"/>
      <c r="E6" s="2"/>
      <c r="F6" s="2"/>
      <c r="G6" s="2"/>
      <c r="H6" s="2"/>
      <c r="I6" s="2"/>
    </row>
    <row r="7" spans="1:9" ht="21.95" customHeight="1" x14ac:dyDescent="0.25">
      <c r="A7" s="10" t="s">
        <v>87</v>
      </c>
      <c r="B7" s="11">
        <v>4</v>
      </c>
      <c r="C7" s="12" t="s">
        <v>88</v>
      </c>
      <c r="D7" s="2"/>
      <c r="E7" s="2"/>
      <c r="F7" s="2"/>
      <c r="G7" s="2"/>
      <c r="H7" s="2"/>
      <c r="I7" s="2"/>
    </row>
    <row r="8" spans="1:9" x14ac:dyDescent="0.25">
      <c r="D8" s="2"/>
      <c r="E8" s="2"/>
      <c r="F8" s="2"/>
      <c r="G8" s="2"/>
      <c r="H8" s="2"/>
      <c r="I8" s="2"/>
    </row>
    <row r="9" spans="1:9" ht="21.95" customHeight="1" x14ac:dyDescent="0.25">
      <c r="A9" s="3" t="s">
        <v>89</v>
      </c>
      <c r="B9" s="3"/>
      <c r="C9" s="3"/>
      <c r="D9" s="2"/>
      <c r="E9" s="3" t="s">
        <v>90</v>
      </c>
      <c r="F9" s="3"/>
      <c r="G9" s="3"/>
      <c r="H9" s="3"/>
      <c r="I9" s="3"/>
    </row>
    <row r="10" spans="1:9" ht="21.95" customHeight="1" x14ac:dyDescent="0.25">
      <c r="A10" s="18" t="s">
        <v>2</v>
      </c>
      <c r="B10" s="19" t="s">
        <v>3</v>
      </c>
      <c r="C10" s="19" t="s">
        <v>4</v>
      </c>
      <c r="D10" s="2"/>
      <c r="E10" s="25" t="s">
        <v>80</v>
      </c>
      <c r="F10" s="21">
        <v>1</v>
      </c>
      <c r="G10" s="22">
        <v>2</v>
      </c>
      <c r="H10" s="23">
        <v>3</v>
      </c>
      <c r="I10" s="30">
        <v>4</v>
      </c>
    </row>
    <row r="11" spans="1:9" ht="36" customHeight="1" x14ac:dyDescent="0.25">
      <c r="A11" s="13">
        <v>4</v>
      </c>
      <c r="B11" s="14" t="s">
        <v>5</v>
      </c>
      <c r="C11" s="14" t="s">
        <v>6</v>
      </c>
      <c r="D11" s="2"/>
      <c r="E11" s="26">
        <v>4</v>
      </c>
      <c r="F11" s="24">
        <f t="shared" ref="F11:I14" si="0">$E11*F$10</f>
        <v>4</v>
      </c>
      <c r="G11" s="24">
        <f t="shared" si="0"/>
        <v>8</v>
      </c>
      <c r="H11" s="24">
        <f t="shared" si="0"/>
        <v>12</v>
      </c>
      <c r="I11" s="24">
        <f t="shared" si="0"/>
        <v>16</v>
      </c>
    </row>
    <row r="12" spans="1:9" ht="36" customHeight="1" x14ac:dyDescent="0.25">
      <c r="A12" s="15">
        <v>3</v>
      </c>
      <c r="B12" s="14" t="s">
        <v>7</v>
      </c>
      <c r="C12" s="14" t="s">
        <v>8</v>
      </c>
      <c r="D12" s="2"/>
      <c r="E12" s="27">
        <v>3</v>
      </c>
      <c r="F12" s="24">
        <f t="shared" si="0"/>
        <v>3</v>
      </c>
      <c r="G12" s="24">
        <f t="shared" si="0"/>
        <v>6</v>
      </c>
      <c r="H12" s="24">
        <f t="shared" si="0"/>
        <v>9</v>
      </c>
      <c r="I12" s="24">
        <f t="shared" si="0"/>
        <v>12</v>
      </c>
    </row>
    <row r="13" spans="1:9" ht="36" customHeight="1" x14ac:dyDescent="0.25">
      <c r="A13" s="16">
        <v>2</v>
      </c>
      <c r="B13" s="14" t="s">
        <v>9</v>
      </c>
      <c r="C13" s="14" t="s">
        <v>10</v>
      </c>
      <c r="D13" s="2"/>
      <c r="E13" s="28">
        <v>2</v>
      </c>
      <c r="F13" s="24">
        <f t="shared" si="0"/>
        <v>2</v>
      </c>
      <c r="G13" s="24">
        <f t="shared" si="0"/>
        <v>4</v>
      </c>
      <c r="H13" s="24">
        <f t="shared" si="0"/>
        <v>6</v>
      </c>
      <c r="I13" s="24">
        <f t="shared" si="0"/>
        <v>8</v>
      </c>
    </row>
    <row r="14" spans="1:9" ht="36" customHeight="1" x14ac:dyDescent="0.25">
      <c r="A14" s="17">
        <v>1</v>
      </c>
      <c r="B14" s="14" t="s">
        <v>11</v>
      </c>
      <c r="C14" s="14" t="s">
        <v>12</v>
      </c>
      <c r="D14" s="2"/>
      <c r="E14" s="29">
        <v>1</v>
      </c>
      <c r="F14" s="24">
        <f t="shared" si="0"/>
        <v>1</v>
      </c>
      <c r="G14" s="24">
        <f t="shared" si="0"/>
        <v>2</v>
      </c>
      <c r="H14" s="24">
        <f t="shared" si="0"/>
        <v>3</v>
      </c>
      <c r="I14" s="24">
        <f t="shared" si="0"/>
        <v>4</v>
      </c>
    </row>
    <row r="15" spans="1:9" x14ac:dyDescent="0.25">
      <c r="D15" s="2"/>
      <c r="E15" s="2"/>
      <c r="F15" s="2"/>
      <c r="G15" s="2"/>
      <c r="H15" s="2"/>
      <c r="I15" s="2"/>
    </row>
    <row r="16" spans="1:9" ht="21.95" customHeight="1" x14ac:dyDescent="0.25">
      <c r="A16" s="3" t="s">
        <v>91</v>
      </c>
      <c r="B16" s="3"/>
      <c r="C16" s="3"/>
      <c r="D16" s="2"/>
      <c r="E16" s="2"/>
      <c r="F16" s="2"/>
      <c r="G16" s="2"/>
      <c r="H16" s="2"/>
      <c r="I16" s="2"/>
    </row>
    <row r="17" spans="1:9" x14ac:dyDescent="0.25">
      <c r="A17" s="18" t="s">
        <v>92</v>
      </c>
      <c r="B17" s="19" t="s">
        <v>93</v>
      </c>
      <c r="C17" s="19" t="s">
        <v>94</v>
      </c>
      <c r="D17" s="2"/>
      <c r="E17" s="2"/>
      <c r="F17" s="2"/>
      <c r="G17" s="2"/>
      <c r="H17" s="2"/>
      <c r="I17" s="2"/>
    </row>
    <row r="18" spans="1:9" ht="36" customHeight="1" x14ac:dyDescent="0.25">
      <c r="A18" s="20">
        <v>1</v>
      </c>
      <c r="B18" s="14" t="s">
        <v>95</v>
      </c>
      <c r="C18" s="14" t="s">
        <v>96</v>
      </c>
      <c r="D18" s="2"/>
      <c r="E18" s="2"/>
      <c r="F18" s="2"/>
      <c r="G18" s="2"/>
      <c r="H18" s="2"/>
      <c r="I18" s="2"/>
    </row>
    <row r="19" spans="1:9" ht="36" customHeight="1" x14ac:dyDescent="0.25">
      <c r="A19" s="20">
        <v>2</v>
      </c>
      <c r="B19" s="14" t="s">
        <v>97</v>
      </c>
      <c r="C19" s="14" t="s">
        <v>98</v>
      </c>
      <c r="D19" s="2"/>
      <c r="E19" s="2"/>
      <c r="F19" s="2"/>
      <c r="G19" s="2"/>
      <c r="H19" s="2"/>
      <c r="I19" s="2"/>
    </row>
    <row r="20" spans="1:9" ht="36" customHeight="1" x14ac:dyDescent="0.25">
      <c r="A20" s="20">
        <v>3</v>
      </c>
      <c r="B20" s="14" t="s">
        <v>99</v>
      </c>
      <c r="C20" s="14" t="s">
        <v>100</v>
      </c>
      <c r="D20" s="2"/>
      <c r="E20" s="2"/>
      <c r="F20" s="2"/>
      <c r="G20" s="2"/>
      <c r="H20" s="2"/>
      <c r="I20" s="2"/>
    </row>
    <row r="21" spans="1:9" x14ac:dyDescent="0.25">
      <c r="D21" s="2"/>
      <c r="E21" s="2"/>
      <c r="F21" s="2"/>
      <c r="G21" s="2"/>
      <c r="H21" s="2"/>
      <c r="I21" s="2"/>
    </row>
    <row r="22" spans="1:9" x14ac:dyDescent="0.25">
      <c r="A22" s="5" t="s">
        <v>101</v>
      </c>
      <c r="D22" s="2"/>
      <c r="E22" s="2"/>
      <c r="F22" s="2"/>
      <c r="G22" s="2"/>
      <c r="H22" s="2"/>
      <c r="I22" s="2"/>
    </row>
    <row r="23" spans="1:9" x14ac:dyDescent="0.25">
      <c r="A23" s="5" t="s">
        <v>102</v>
      </c>
      <c r="D23" s="2"/>
      <c r="E23" s="2"/>
      <c r="F23" s="2"/>
      <c r="G23" s="2"/>
      <c r="H23" s="2"/>
      <c r="I23" s="2"/>
    </row>
    <row r="24" spans="1:9" x14ac:dyDescent="0.25">
      <c r="D24" s="2"/>
      <c r="E24" s="2"/>
      <c r="F24" s="2"/>
      <c r="G24" s="2"/>
      <c r="H24" s="2"/>
      <c r="I24" s="2"/>
    </row>
    <row r="25" spans="1:9" x14ac:dyDescent="0.25">
      <c r="D25" s="2"/>
      <c r="E25" s="2"/>
      <c r="F25" s="2"/>
      <c r="G25" s="2"/>
      <c r="H25" s="2"/>
      <c r="I25" s="2"/>
    </row>
    <row r="26" spans="1:9" x14ac:dyDescent="0.25">
      <c r="D26" s="2"/>
      <c r="E26" s="2"/>
      <c r="F26" s="2"/>
      <c r="G26" s="2"/>
      <c r="H26" s="2"/>
      <c r="I26" s="2"/>
    </row>
    <row r="27" spans="1:9" x14ac:dyDescent="0.25">
      <c r="D27" s="2"/>
      <c r="E27" s="2"/>
      <c r="F27" s="2"/>
      <c r="G27" s="2"/>
      <c r="H27" s="2"/>
      <c r="I27" s="2"/>
    </row>
    <row r="28" spans="1:9" x14ac:dyDescent="0.25">
      <c r="D28" s="2"/>
      <c r="E28" s="2"/>
      <c r="F28" s="2"/>
      <c r="G28" s="2"/>
      <c r="H28" s="2"/>
      <c r="I28" s="2"/>
    </row>
    <row r="29" spans="1:9" x14ac:dyDescent="0.25">
      <c r="D29" s="2"/>
      <c r="E29" s="2"/>
      <c r="F29" s="2"/>
      <c r="G29" s="2"/>
      <c r="H29" s="2"/>
      <c r="I29" s="2"/>
    </row>
    <row r="30" spans="1:9" x14ac:dyDescent="0.25">
      <c r="D30" s="2"/>
      <c r="E30" s="2"/>
      <c r="F30" s="2"/>
      <c r="G30" s="2"/>
      <c r="H30" s="2"/>
      <c r="I30" s="2"/>
    </row>
  </sheetData>
  <conditionalFormatting sqref="F11:I14">
    <cfRule type="expression" dxfId="50" priority="1" stopIfTrue="1">
      <formula>F11&gt;=$B$6</formula>
    </cfRule>
    <cfRule type="expression" dxfId="49" priority="2" stopIfTrue="1">
      <formula>F11&gt;=$B$5</formula>
    </cfRule>
    <cfRule type="expression" dxfId="48" priority="3" stopIfTrue="1">
      <formula>F11&gt;=$B$7</formula>
    </cfRule>
    <cfRule type="expression" dxfId="47" priority="4" stopIfTrue="1">
      <formula>F11&lt;$B$7</formula>
    </cfRule>
  </conditionalFormatting>
  <dataValidations count="1">
    <dataValidation type="whole" allowBlank="1" showInputMessage="1" showErrorMessage="1" errorTitle="Whole number 1-16" error="Enter a whole number from 1 to 16 (the possible range of hazard scores)." sqref="B5:B7" xr:uid="{1F6CDC0F-339B-46BA-9F82-258D027E676C}">
      <formula1>1</formula1>
      <formula2>16</formula2>
    </dataValidation>
  </dataValidations>
  <printOptions horizontalCentered="1"/>
  <pageMargins left="0.5" right="0.5" top="0.59722222222222221" bottom="0.69444444444444442" header="0.5" footer="0.5"/>
  <pageSetup fitToHeight="0" orientation="landscape" r:id="rId1"/>
  <headerFooter>
    <oddFooter>&amp;C&amp;A  |  Page &amp;P of &amp;N&amp;REducational HFMEA template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153F8A"/>
    <pageSetUpPr fitToPage="1"/>
  </sheetPr>
  <dimension ref="A1:G24"/>
  <sheetViews>
    <sheetView showGridLines="0" workbookViewId="0">
      <pane ySplit="4" topLeftCell="A5" activePane="bottomLeft" state="frozen"/>
      <selection pane="bottomLeft"/>
    </sheetView>
  </sheetViews>
  <sheetFormatPr defaultRowHeight="15" x14ac:dyDescent="0.25"/>
  <cols>
    <col min="1" max="1" width="11.85546875" customWidth="1"/>
    <col min="2" max="2" width="28.5703125" customWidth="1"/>
    <col min="3" max="3" width="62.85546875" customWidth="1"/>
    <col min="4" max="4" width="30.42578125" customWidth="1"/>
    <col min="5" max="5" width="49.5703125" customWidth="1"/>
    <col min="6" max="7" width="18.28515625" customWidth="1"/>
  </cols>
  <sheetData>
    <row r="1" spans="1:7" ht="32.1" customHeight="1" x14ac:dyDescent="0.4">
      <c r="A1" s="45" t="s">
        <v>13</v>
      </c>
      <c r="B1" s="2"/>
      <c r="C1" s="2"/>
      <c r="D1" s="2"/>
      <c r="E1" s="2"/>
      <c r="F1" s="2"/>
      <c r="G1" s="2"/>
    </row>
    <row r="2" spans="1:7" x14ac:dyDescent="0.25">
      <c r="A2" s="1" t="s">
        <v>194</v>
      </c>
      <c r="B2" s="2"/>
      <c r="C2" s="2"/>
      <c r="D2" s="2"/>
      <c r="E2" s="2"/>
      <c r="F2" s="2"/>
      <c r="G2" s="2"/>
    </row>
    <row r="3" spans="1:7" x14ac:dyDescent="0.25">
      <c r="A3" s="46" t="str">
        <f>"Project: "&amp;ProjectName&amp;"   |   Process: "&amp;ProcessName</f>
        <v>Project: Pediatric weight-based medication dosing (example)   |   Process: Ordering to home administration</v>
      </c>
      <c r="B3" s="2"/>
      <c r="C3" s="2"/>
      <c r="D3" s="2"/>
      <c r="E3" s="2"/>
      <c r="F3" s="2"/>
      <c r="G3" s="2"/>
    </row>
    <row r="4" spans="1:7" ht="39.950000000000003" customHeight="1" x14ac:dyDescent="0.25">
      <c r="A4" s="67" t="s">
        <v>153</v>
      </c>
      <c r="B4" s="48" t="s">
        <v>14</v>
      </c>
      <c r="C4" s="48" t="s">
        <v>15</v>
      </c>
      <c r="D4" s="48" t="s">
        <v>16</v>
      </c>
      <c r="E4" s="48" t="s">
        <v>0</v>
      </c>
      <c r="F4" s="49" t="s">
        <v>192</v>
      </c>
      <c r="G4" s="50" t="s">
        <v>193</v>
      </c>
    </row>
    <row r="5" spans="1:7" ht="30" customHeight="1" x14ac:dyDescent="0.25">
      <c r="A5" s="68">
        <v>1</v>
      </c>
      <c r="B5" s="69" t="s">
        <v>17</v>
      </c>
      <c r="C5" s="69" t="s">
        <v>18</v>
      </c>
      <c r="D5" s="69" t="s">
        <v>19</v>
      </c>
      <c r="E5" s="69"/>
      <c r="F5" s="56">
        <f>IF(ProcessSteps[[#This Row],[Step No.]]="","",COUNTIF(HazardAnalysis[Step No.],ProcessSteps[[#This Row],[Step No.]]))</f>
        <v>1</v>
      </c>
      <c r="G5" s="58">
        <f>IF(N(ProcessSteps[[#This Row],[Hazards identified]])=0,"",_xlfn.MAXIFS(HazardAnalysis[Hazard score],HazardAnalysis[Step No.],ProcessSteps[[#This Row],[Step No.]]))</f>
        <v>12</v>
      </c>
    </row>
    <row r="6" spans="1:7" ht="30" customHeight="1" x14ac:dyDescent="0.25">
      <c r="A6" s="68">
        <v>2</v>
      </c>
      <c r="B6" s="69" t="s">
        <v>20</v>
      </c>
      <c r="C6" s="69" t="s">
        <v>21</v>
      </c>
      <c r="D6" s="69" t="s">
        <v>22</v>
      </c>
      <c r="E6" s="69"/>
      <c r="F6" s="56">
        <f>IF(ProcessSteps[[#This Row],[Step No.]]="","",COUNTIF(HazardAnalysis[Step No.],ProcessSteps[[#This Row],[Step No.]]))</f>
        <v>1</v>
      </c>
      <c r="G6" s="58">
        <f>IF(N(ProcessSteps[[#This Row],[Hazards identified]])=0,"",_xlfn.MAXIFS(HazardAnalysis[Hazard score],HazardAnalysis[Step No.],ProcessSteps[[#This Row],[Step No.]]))</f>
        <v>6</v>
      </c>
    </row>
    <row r="7" spans="1:7" ht="30" customHeight="1" x14ac:dyDescent="0.25">
      <c r="A7" s="68">
        <v>3</v>
      </c>
      <c r="B7" s="69" t="s">
        <v>23</v>
      </c>
      <c r="C7" s="69" t="s">
        <v>24</v>
      </c>
      <c r="D7" s="69" t="s">
        <v>25</v>
      </c>
      <c r="E7" s="69"/>
      <c r="F7" s="56">
        <f>IF(ProcessSteps[[#This Row],[Step No.]]="","",COUNTIF(HazardAnalysis[Step No.],ProcessSteps[[#This Row],[Step No.]]))</f>
        <v>1</v>
      </c>
      <c r="G7" s="58">
        <f>IF(N(ProcessSteps[[#This Row],[Hazards identified]])=0,"",_xlfn.MAXIFS(HazardAnalysis[Hazard score],HazardAnalysis[Step No.],ProcessSteps[[#This Row],[Step No.]]))</f>
        <v>8</v>
      </c>
    </row>
    <row r="8" spans="1:7" ht="30" customHeight="1" x14ac:dyDescent="0.25">
      <c r="A8" s="68">
        <v>4</v>
      </c>
      <c r="B8" s="69" t="s">
        <v>26</v>
      </c>
      <c r="C8" s="69" t="s">
        <v>27</v>
      </c>
      <c r="D8" s="69" t="s">
        <v>25</v>
      </c>
      <c r="E8" s="69"/>
      <c r="F8" s="56">
        <f>IF(ProcessSteps[[#This Row],[Step No.]]="","",COUNTIF(HazardAnalysis[Step No.],ProcessSteps[[#This Row],[Step No.]]))</f>
        <v>1</v>
      </c>
      <c r="G8" s="58">
        <f>IF(N(ProcessSteps[[#This Row],[Hazards identified]])=0,"",_xlfn.MAXIFS(HazardAnalysis[Hazard score],HazardAnalysis[Step No.],ProcessSteps[[#This Row],[Step No.]]))</f>
        <v>9</v>
      </c>
    </row>
    <row r="9" spans="1:7" ht="30" customHeight="1" x14ac:dyDescent="0.25">
      <c r="A9" s="68">
        <v>5</v>
      </c>
      <c r="B9" s="69" t="s">
        <v>28</v>
      </c>
      <c r="C9" s="69" t="s">
        <v>29</v>
      </c>
      <c r="D9" s="69" t="s">
        <v>25</v>
      </c>
      <c r="E9" s="69"/>
      <c r="F9" s="56">
        <f>IF(ProcessSteps[[#This Row],[Step No.]]="","",COUNTIF(HazardAnalysis[Step No.],ProcessSteps[[#This Row],[Step No.]]))</f>
        <v>1</v>
      </c>
      <c r="G9" s="58">
        <f>IF(N(ProcessSteps[[#This Row],[Hazards identified]])=0,"",_xlfn.MAXIFS(HazardAnalysis[Hazard score],HazardAnalysis[Step No.],ProcessSteps[[#This Row],[Step No.]]))</f>
        <v>6</v>
      </c>
    </row>
    <row r="10" spans="1:7" ht="30" customHeight="1" x14ac:dyDescent="0.25">
      <c r="A10" s="68"/>
      <c r="B10" s="69"/>
      <c r="C10" s="69"/>
      <c r="D10" s="69"/>
      <c r="E10" s="69"/>
      <c r="F10" s="56" t="str">
        <f>IF(ProcessSteps[[#This Row],[Step No.]]="","",COUNTIF(HazardAnalysis[Step No.],ProcessSteps[[#This Row],[Step No.]]))</f>
        <v/>
      </c>
      <c r="G10" s="58" t="str">
        <f>IF(N(ProcessSteps[[#This Row],[Hazards identified]])=0,"",_xlfn.MAXIFS(HazardAnalysis[Hazard score],HazardAnalysis[Step No.],ProcessSteps[[#This Row],[Step No.]]))</f>
        <v/>
      </c>
    </row>
    <row r="11" spans="1:7" ht="30" customHeight="1" x14ac:dyDescent="0.25">
      <c r="A11" s="68"/>
      <c r="B11" s="69"/>
      <c r="C11" s="69"/>
      <c r="D11" s="69"/>
      <c r="E11" s="69"/>
      <c r="F11" s="56" t="str">
        <f>IF(ProcessSteps[[#This Row],[Step No.]]="","",COUNTIF(HazardAnalysis[Step No.],ProcessSteps[[#This Row],[Step No.]]))</f>
        <v/>
      </c>
      <c r="G11" s="58" t="str">
        <f>IF(N(ProcessSteps[[#This Row],[Hazards identified]])=0,"",_xlfn.MAXIFS(HazardAnalysis[Hazard score],HazardAnalysis[Step No.],ProcessSteps[[#This Row],[Step No.]]))</f>
        <v/>
      </c>
    </row>
    <row r="12" spans="1:7" ht="30" customHeight="1" x14ac:dyDescent="0.25">
      <c r="A12" s="68"/>
      <c r="B12" s="69"/>
      <c r="C12" s="69"/>
      <c r="D12" s="69"/>
      <c r="E12" s="69"/>
      <c r="F12" s="56" t="str">
        <f>IF(ProcessSteps[[#This Row],[Step No.]]="","",COUNTIF(HazardAnalysis[Step No.],ProcessSteps[[#This Row],[Step No.]]))</f>
        <v/>
      </c>
      <c r="G12" s="58" t="str">
        <f>IF(N(ProcessSteps[[#This Row],[Hazards identified]])=0,"",_xlfn.MAXIFS(HazardAnalysis[Hazard score],HazardAnalysis[Step No.],ProcessSteps[[#This Row],[Step No.]]))</f>
        <v/>
      </c>
    </row>
    <row r="13" spans="1:7" ht="30" customHeight="1" x14ac:dyDescent="0.25">
      <c r="A13" s="68"/>
      <c r="B13" s="69"/>
      <c r="C13" s="69"/>
      <c r="D13" s="69"/>
      <c r="E13" s="69"/>
      <c r="F13" s="56" t="str">
        <f>IF(ProcessSteps[[#This Row],[Step No.]]="","",COUNTIF(HazardAnalysis[Step No.],ProcessSteps[[#This Row],[Step No.]]))</f>
        <v/>
      </c>
      <c r="G13" s="58" t="str">
        <f>IF(N(ProcessSteps[[#This Row],[Hazards identified]])=0,"",_xlfn.MAXIFS(HazardAnalysis[Hazard score],HazardAnalysis[Step No.],ProcessSteps[[#This Row],[Step No.]]))</f>
        <v/>
      </c>
    </row>
    <row r="14" spans="1:7" ht="30" customHeight="1" x14ac:dyDescent="0.25">
      <c r="A14" s="68"/>
      <c r="B14" s="69"/>
      <c r="C14" s="69"/>
      <c r="D14" s="69"/>
      <c r="E14" s="69"/>
      <c r="F14" s="56" t="str">
        <f>IF(ProcessSteps[[#This Row],[Step No.]]="","",COUNTIF(HazardAnalysis[Step No.],ProcessSteps[[#This Row],[Step No.]]))</f>
        <v/>
      </c>
      <c r="G14" s="58" t="str">
        <f>IF(N(ProcessSteps[[#This Row],[Hazards identified]])=0,"",_xlfn.MAXIFS(HazardAnalysis[Hazard score],HazardAnalysis[Step No.],ProcessSteps[[#This Row],[Step No.]]))</f>
        <v/>
      </c>
    </row>
    <row r="15" spans="1:7" ht="30" customHeight="1" x14ac:dyDescent="0.25">
      <c r="A15" s="68"/>
      <c r="B15" s="69"/>
      <c r="C15" s="69"/>
      <c r="D15" s="69"/>
      <c r="E15" s="69"/>
      <c r="F15" s="56" t="str">
        <f>IF(ProcessSteps[[#This Row],[Step No.]]="","",COUNTIF(HazardAnalysis[Step No.],ProcessSteps[[#This Row],[Step No.]]))</f>
        <v/>
      </c>
      <c r="G15" s="58" t="str">
        <f>IF(N(ProcessSteps[[#This Row],[Hazards identified]])=0,"",_xlfn.MAXIFS(HazardAnalysis[Hazard score],HazardAnalysis[Step No.],ProcessSteps[[#This Row],[Step No.]]))</f>
        <v/>
      </c>
    </row>
    <row r="16" spans="1:7" ht="30" customHeight="1" x14ac:dyDescent="0.25">
      <c r="A16" s="68"/>
      <c r="B16" s="69"/>
      <c r="C16" s="69"/>
      <c r="D16" s="69"/>
      <c r="E16" s="69"/>
      <c r="F16" s="56" t="str">
        <f>IF(ProcessSteps[[#This Row],[Step No.]]="","",COUNTIF(HazardAnalysis[Step No.],ProcessSteps[[#This Row],[Step No.]]))</f>
        <v/>
      </c>
      <c r="G16" s="58" t="str">
        <f>IF(N(ProcessSteps[[#This Row],[Hazards identified]])=0,"",_xlfn.MAXIFS(HazardAnalysis[Hazard score],HazardAnalysis[Step No.],ProcessSteps[[#This Row],[Step No.]]))</f>
        <v/>
      </c>
    </row>
    <row r="17" spans="1:7" ht="30" customHeight="1" x14ac:dyDescent="0.25">
      <c r="A17" s="68"/>
      <c r="B17" s="69"/>
      <c r="C17" s="69"/>
      <c r="D17" s="69"/>
      <c r="E17" s="69"/>
      <c r="F17" s="56" t="str">
        <f>IF(ProcessSteps[[#This Row],[Step No.]]="","",COUNTIF(HazardAnalysis[Step No.],ProcessSteps[[#This Row],[Step No.]]))</f>
        <v/>
      </c>
      <c r="G17" s="58" t="str">
        <f>IF(N(ProcessSteps[[#This Row],[Hazards identified]])=0,"",_xlfn.MAXIFS(HazardAnalysis[Hazard score],HazardAnalysis[Step No.],ProcessSteps[[#This Row],[Step No.]]))</f>
        <v/>
      </c>
    </row>
    <row r="18" spans="1:7" ht="30" customHeight="1" x14ac:dyDescent="0.25">
      <c r="A18" s="68"/>
      <c r="B18" s="69"/>
      <c r="C18" s="69"/>
      <c r="D18" s="69"/>
      <c r="E18" s="69"/>
      <c r="F18" s="56" t="str">
        <f>IF(ProcessSteps[[#This Row],[Step No.]]="","",COUNTIF(HazardAnalysis[Step No.],ProcessSteps[[#This Row],[Step No.]]))</f>
        <v/>
      </c>
      <c r="G18" s="58" t="str">
        <f>IF(N(ProcessSteps[[#This Row],[Hazards identified]])=0,"",_xlfn.MAXIFS(HazardAnalysis[Hazard score],HazardAnalysis[Step No.],ProcessSteps[[#This Row],[Step No.]]))</f>
        <v/>
      </c>
    </row>
    <row r="19" spans="1:7" ht="30" customHeight="1" x14ac:dyDescent="0.25">
      <c r="A19" s="68"/>
      <c r="B19" s="69"/>
      <c r="C19" s="69"/>
      <c r="D19" s="69"/>
      <c r="E19" s="69"/>
      <c r="F19" s="56" t="str">
        <f>IF(ProcessSteps[[#This Row],[Step No.]]="","",COUNTIF(HazardAnalysis[Step No.],ProcessSteps[[#This Row],[Step No.]]))</f>
        <v/>
      </c>
      <c r="G19" s="58" t="str">
        <f>IF(N(ProcessSteps[[#This Row],[Hazards identified]])=0,"",_xlfn.MAXIFS(HazardAnalysis[Hazard score],HazardAnalysis[Step No.],ProcessSteps[[#This Row],[Step No.]]))</f>
        <v/>
      </c>
    </row>
    <row r="20" spans="1:7" ht="30" customHeight="1" x14ac:dyDescent="0.25">
      <c r="A20" s="68"/>
      <c r="B20" s="69"/>
      <c r="C20" s="69"/>
      <c r="D20" s="69"/>
      <c r="E20" s="69"/>
      <c r="F20" s="56" t="str">
        <f>IF(ProcessSteps[[#This Row],[Step No.]]="","",COUNTIF(HazardAnalysis[Step No.],ProcessSteps[[#This Row],[Step No.]]))</f>
        <v/>
      </c>
      <c r="G20" s="58" t="str">
        <f>IF(N(ProcessSteps[[#This Row],[Hazards identified]])=0,"",_xlfn.MAXIFS(HazardAnalysis[Hazard score],HazardAnalysis[Step No.],ProcessSteps[[#This Row],[Step No.]]))</f>
        <v/>
      </c>
    </row>
    <row r="21" spans="1:7" ht="30" customHeight="1" x14ac:dyDescent="0.25">
      <c r="A21" s="68"/>
      <c r="B21" s="69"/>
      <c r="C21" s="69"/>
      <c r="D21" s="69"/>
      <c r="E21" s="69"/>
      <c r="F21" s="56" t="str">
        <f>IF(ProcessSteps[[#This Row],[Step No.]]="","",COUNTIF(HazardAnalysis[Step No.],ProcessSteps[[#This Row],[Step No.]]))</f>
        <v/>
      </c>
      <c r="G21" s="58" t="str">
        <f>IF(N(ProcessSteps[[#This Row],[Hazards identified]])=0,"",_xlfn.MAXIFS(HazardAnalysis[Hazard score],HazardAnalysis[Step No.],ProcessSteps[[#This Row],[Step No.]]))</f>
        <v/>
      </c>
    </row>
    <row r="22" spans="1:7" ht="30" customHeight="1" x14ac:dyDescent="0.25">
      <c r="A22" s="68"/>
      <c r="B22" s="69"/>
      <c r="C22" s="69"/>
      <c r="D22" s="69"/>
      <c r="E22" s="69"/>
      <c r="F22" s="56" t="str">
        <f>IF(ProcessSteps[[#This Row],[Step No.]]="","",COUNTIF(HazardAnalysis[Step No.],ProcessSteps[[#This Row],[Step No.]]))</f>
        <v/>
      </c>
      <c r="G22" s="58" t="str">
        <f>IF(N(ProcessSteps[[#This Row],[Hazards identified]])=0,"",_xlfn.MAXIFS(HazardAnalysis[Hazard score],HazardAnalysis[Step No.],ProcessSteps[[#This Row],[Step No.]]))</f>
        <v/>
      </c>
    </row>
    <row r="23" spans="1:7" ht="30" customHeight="1" x14ac:dyDescent="0.25">
      <c r="A23" s="68"/>
      <c r="B23" s="69"/>
      <c r="C23" s="69"/>
      <c r="D23" s="69"/>
      <c r="E23" s="69"/>
      <c r="F23" s="56" t="str">
        <f>IF(ProcessSteps[[#This Row],[Step No.]]="","",COUNTIF(HazardAnalysis[Step No.],ProcessSteps[[#This Row],[Step No.]]))</f>
        <v/>
      </c>
      <c r="G23" s="58" t="str">
        <f>IF(N(ProcessSteps[[#This Row],[Hazards identified]])=0,"",_xlfn.MAXIFS(HazardAnalysis[Hazard score],HazardAnalysis[Step No.],ProcessSteps[[#This Row],[Step No.]]))</f>
        <v/>
      </c>
    </row>
    <row r="24" spans="1:7" ht="30" customHeight="1" x14ac:dyDescent="0.25">
      <c r="A24" s="70"/>
      <c r="B24" s="71"/>
      <c r="C24" s="71"/>
      <c r="D24" s="71"/>
      <c r="E24" s="71"/>
      <c r="F24" s="64" t="str">
        <f>IF(ProcessSteps[[#This Row],[Step No.]]="","",COUNTIF(HazardAnalysis[Step No.],ProcessSteps[[#This Row],[Step No.]]))</f>
        <v/>
      </c>
      <c r="G24" s="66" t="str">
        <f>IF(N(ProcessSteps[[#This Row],[Hazards identified]])=0,"",_xlfn.MAXIFS(HazardAnalysis[Hazard score],HazardAnalysis[Step No.],ProcessSteps[[#This Row],[Step No.]]))</f>
        <v/>
      </c>
    </row>
  </sheetData>
  <conditionalFormatting sqref="F5:F24">
    <cfRule type="expression" dxfId="46" priority="4" stopIfTrue="1">
      <formula>AND($A5&lt;&gt;"",$F5=0)</formula>
    </cfRule>
  </conditionalFormatting>
  <conditionalFormatting sqref="G5:G24">
    <cfRule type="expression" dxfId="45" priority="1" stopIfTrue="1">
      <formula>AND(ISNUMBER($G5),$G5&gt;=CriticalFrom)</formula>
    </cfRule>
    <cfRule type="expression" dxfId="44" priority="2" stopIfTrue="1">
      <formula>AND(ISNUMBER($G5),$G5&gt;=HazardThreshold)</formula>
    </cfRule>
    <cfRule type="expression" dxfId="43" priority="3" stopIfTrue="1">
      <formula>ISNUMBER($G5)</formula>
    </cfRule>
  </conditionalFormatting>
  <dataValidations count="1">
    <dataValidation type="custom" allowBlank="1" showInputMessage="1" showErrorMessage="1" errorTitle="Unique number needed" error="Step numbers must be numbers and cannot repeat." promptTitle="Step No." prompt="Enter a unique step number (1, 2, 3...)." sqref="A5:A24" xr:uid="{CBD31B62-6235-4986-9B1C-40A5BDFBEA25}">
      <formula1>AND(ISNUMBER(A5),COUNTIF($A$5:$A$24,A5)=1)</formula1>
    </dataValidation>
  </dataValidations>
  <printOptions horizontalCentered="1"/>
  <pageMargins left="0.5" right="0.5" top="0.59722222222222221" bottom="0.69444444444444442" header="0.5" footer="0.5"/>
  <pageSetup scale="58" fitToHeight="0" orientation="landscape" r:id="rId1"/>
  <headerFooter>
    <oddFooter>&amp;C&amp;A  |  Page &amp;P of &amp;N&amp;REducational HFMEA template</oddFooter>
  </headerFooter>
  <drawing r:id="rId2"/>
  <tableParts count="1">
    <tablePart r:id="rId3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153F8A"/>
    <pageSetUpPr fitToPage="1"/>
  </sheetPr>
  <dimension ref="A1:O44"/>
  <sheetViews>
    <sheetView showGridLines="0" workbookViewId="0">
      <pane xSplit="3" ySplit="4" topLeftCell="D5" activePane="bottomRight" state="frozen"/>
      <selection pane="topRight" activeCell="D1" sqref="D1"/>
      <selection pane="bottomLeft" activeCell="A5" sqref="A5"/>
      <selection pane="bottomRight"/>
    </sheetView>
  </sheetViews>
  <sheetFormatPr defaultRowHeight="15" x14ac:dyDescent="0.25"/>
  <cols>
    <col min="1" max="1" width="8.42578125" customWidth="1"/>
    <col min="2" max="2" width="11" customWidth="1"/>
    <col min="3" max="3" width="43.85546875" customWidth="1"/>
    <col min="4" max="4" width="32.42578125" customWidth="1"/>
    <col min="5" max="5" width="38.140625" customWidth="1"/>
    <col min="6" max="6" width="28.5703125" customWidth="1"/>
    <col min="7" max="7" width="12.140625" customWidth="1"/>
    <col min="8" max="8" width="14.42578125" customWidth="1"/>
    <col min="9" max="9" width="13.7109375" customWidth="1"/>
    <col min="10" max="10" width="14.85546875" customWidth="1"/>
    <col min="11" max="12" width="16.7109375" customWidth="1"/>
    <col min="13" max="13" width="16" customWidth="1"/>
    <col min="14" max="14" width="39" customWidth="1"/>
    <col min="15" max="15" width="19.85546875" customWidth="1"/>
  </cols>
  <sheetData>
    <row r="1" spans="1:15" ht="32.1" customHeight="1" x14ac:dyDescent="0.4">
      <c r="A1" s="45" t="s">
        <v>30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spans="1:15" x14ac:dyDescent="0.25">
      <c r="A2" s="1" t="s">
        <v>191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spans="1:15" x14ac:dyDescent="0.25">
      <c r="A3" s="46" t="str">
        <f>"Project: "&amp;ProjectName&amp;"   |   Process: "&amp;ProcessName&amp;"   |   Decision-tree threshold: score of "&amp;HazardThreshold&amp;" or more"</f>
        <v>Project: Pediatric weight-based medication dosing (example)   |   Process: Ordering to home administration   |   Decision-tree threshold: score of 8 or more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</row>
    <row r="4" spans="1:15" ht="44.1" customHeight="1" x14ac:dyDescent="0.25">
      <c r="A4" s="47" t="s">
        <v>31</v>
      </c>
      <c r="B4" s="48" t="s">
        <v>153</v>
      </c>
      <c r="C4" s="48" t="s">
        <v>32</v>
      </c>
      <c r="D4" s="49" t="s">
        <v>15</v>
      </c>
      <c r="E4" s="48" t="s">
        <v>33</v>
      </c>
      <c r="F4" s="48" t="s">
        <v>34</v>
      </c>
      <c r="G4" s="48" t="s">
        <v>3</v>
      </c>
      <c r="H4" s="48" t="s">
        <v>4</v>
      </c>
      <c r="I4" s="49" t="s">
        <v>35</v>
      </c>
      <c r="J4" s="49" t="s">
        <v>154</v>
      </c>
      <c r="K4" s="48" t="s">
        <v>36</v>
      </c>
      <c r="L4" s="48" t="s">
        <v>37</v>
      </c>
      <c r="M4" s="48" t="s">
        <v>38</v>
      </c>
      <c r="N4" s="49" t="s">
        <v>39</v>
      </c>
      <c r="O4" s="50" t="s">
        <v>155</v>
      </c>
    </row>
    <row r="5" spans="1:15" ht="33.950000000000003" customHeight="1" x14ac:dyDescent="0.25">
      <c r="A5" s="51" t="s">
        <v>40</v>
      </c>
      <c r="B5" s="52">
        <v>1</v>
      </c>
      <c r="C5" s="53" t="s">
        <v>41</v>
      </c>
      <c r="D5" s="54" t="str">
        <f>IF(HazardAnalysis[[#This Row],[Step No.]]="","",IFERROR(INDEX(ProcessSteps[Step description],MATCH(HazardAnalysis[[#This Row],[Step No.]],ProcessSteps[Step No.],0)),"Step not in Process Steps"))</f>
        <v>Prescriber orders weight-based dose</v>
      </c>
      <c r="E5" s="53" t="s">
        <v>42</v>
      </c>
      <c r="F5" s="53" t="s">
        <v>43</v>
      </c>
      <c r="G5" s="52">
        <v>4</v>
      </c>
      <c r="H5" s="52">
        <v>3</v>
      </c>
      <c r="I5" s="55">
        <f>IF(AND(ISNUMBER(HazardAnalysis[[#This Row],[Severity]]),ISNUMBER(HazardAnalysis[[#This Row],[Probability]])),HazardAnalysis[[#This Row],[Severity]]*HazardAnalysis[[#This Row],[Probability]],"")</f>
        <v>12</v>
      </c>
      <c r="J5" s="56" t="str">
        <f>IF(HazardAnalysis[[#This Row],[Hazard score]]="","",IF(HazardAnalysis[[#This Row],[Hazard score]]&gt;=CriticalFrom,"Critical",IF(HazardAnalysis[[#This Row],[Hazard score]]&gt;=HazardThreshold,"High",IF(HazardAnalysis[[#This Row],[Hazard score]]&gt;=MediumFrom,"Medium","Low"))))</f>
        <v>Critical</v>
      </c>
      <c r="K5" s="52" t="s">
        <v>44</v>
      </c>
      <c r="L5" s="52" t="s">
        <v>44</v>
      </c>
      <c r="M5" s="52" t="s">
        <v>44</v>
      </c>
      <c r="N5" s="57" t="str">
        <f>IF(HazardAnalysis[[#This Row],[Hazard score]]="","",IF(HazardAnalysis[[#This Row],[Hazard score]]&gt;=HazardThreshold,IF(HazardAnalysis[[#This Row],[Single point weakness?]]="Yes","Proceed: single point weakness",IF(HazardAnalysis[[#This Row],[Single point weakness?]]&lt;&gt;"No","Answer decision tree",IF(HazardAnalysis[[#This Row],[Effective control exists?]]="Yes","Stop: effective control exists",IF(HazardAnalysis[[#This Row],[Effective control exists?]]&lt;&gt;"No","Answer decision tree",IF(HazardAnalysis[[#This Row],[Easily detected?]]="Yes","Stop: easily detected",IF(HazardAnalysis[[#This Row],[Easily detected?]]="No","Proceed: no control or detection","Answer decision tree")))))),IF(HazardAnalysis[[#This Row],[Single point weakness?]]="Yes","Review: single point weakness","Below threshold")))</f>
        <v>Proceed: no control or detection</v>
      </c>
      <c r="O5" s="58" t="str">
        <f>IF(LEFT(HazardAnalysis[[#This Row],[Decision]],7)="Proceed",IF(COUNTIF(ActionPlan[Failure mode ID],HazardAnalysis[[#This Row],[ID]])&gt;0,"Yes","No action yet"),"")</f>
        <v>Yes</v>
      </c>
    </row>
    <row r="6" spans="1:15" ht="33.950000000000003" customHeight="1" x14ac:dyDescent="0.25">
      <c r="A6" s="51" t="s">
        <v>45</v>
      </c>
      <c r="B6" s="52">
        <v>2</v>
      </c>
      <c r="C6" s="53" t="s">
        <v>46</v>
      </c>
      <c r="D6" s="54" t="str">
        <f>IF(HazardAnalysis[[#This Row],[Step No.]]="","",IFERROR(INDEX(ProcessSteps[Step description],MATCH(HazardAnalysis[[#This Row],[Step No.]],ProcessSteps[Step No.],0)),"Step not in Process Steps"))</f>
        <v>Pharmacy verifies the order</v>
      </c>
      <c r="E6" s="53" t="s">
        <v>47</v>
      </c>
      <c r="F6" s="53" t="s">
        <v>48</v>
      </c>
      <c r="G6" s="52">
        <v>3</v>
      </c>
      <c r="H6" s="52">
        <v>2</v>
      </c>
      <c r="I6" s="55">
        <f>IF(AND(ISNUMBER(HazardAnalysis[[#This Row],[Severity]]),ISNUMBER(HazardAnalysis[[#This Row],[Probability]])),HazardAnalysis[[#This Row],[Severity]]*HazardAnalysis[[#This Row],[Probability]],"")</f>
        <v>6</v>
      </c>
      <c r="J6" s="56" t="str">
        <f>IF(HazardAnalysis[[#This Row],[Hazard score]]="","",IF(HazardAnalysis[[#This Row],[Hazard score]]&gt;=CriticalFrom,"Critical",IF(HazardAnalysis[[#This Row],[Hazard score]]&gt;=HazardThreshold,"High",IF(HazardAnalysis[[#This Row],[Hazard score]]&gt;=MediumFrom,"Medium","Low"))))</f>
        <v>Medium</v>
      </c>
      <c r="K6" s="52" t="s">
        <v>44</v>
      </c>
      <c r="L6" s="52" t="s">
        <v>49</v>
      </c>
      <c r="M6" s="52" t="s">
        <v>49</v>
      </c>
      <c r="N6" s="57" t="str">
        <f>IF(HazardAnalysis[[#This Row],[Hazard score]]="","",IF(HazardAnalysis[[#This Row],[Hazard score]]&gt;=HazardThreshold,IF(HazardAnalysis[[#This Row],[Single point weakness?]]="Yes","Proceed: single point weakness",IF(HazardAnalysis[[#This Row],[Single point weakness?]]&lt;&gt;"No","Answer decision tree",IF(HazardAnalysis[[#This Row],[Effective control exists?]]="Yes","Stop: effective control exists",IF(HazardAnalysis[[#This Row],[Effective control exists?]]&lt;&gt;"No","Answer decision tree",IF(HazardAnalysis[[#This Row],[Easily detected?]]="Yes","Stop: easily detected",IF(HazardAnalysis[[#This Row],[Easily detected?]]="No","Proceed: no control or detection","Answer decision tree")))))),IF(HazardAnalysis[[#This Row],[Single point weakness?]]="Yes","Review: single point weakness","Below threshold")))</f>
        <v>Below threshold</v>
      </c>
      <c r="O6" s="58" t="str">
        <f>IF(LEFT(HazardAnalysis[[#This Row],[Decision]],7)="Proceed",IF(COUNTIF(ActionPlan[Failure mode ID],HazardAnalysis[[#This Row],[ID]])&gt;0,"Yes","No action yet"),"")</f>
        <v/>
      </c>
    </row>
    <row r="7" spans="1:15" ht="33.950000000000003" customHeight="1" x14ac:dyDescent="0.25">
      <c r="A7" s="51" t="s">
        <v>50</v>
      </c>
      <c r="B7" s="52">
        <v>3</v>
      </c>
      <c r="C7" s="53" t="s">
        <v>51</v>
      </c>
      <c r="D7" s="54" t="str">
        <f>IF(HazardAnalysis[[#This Row],[Step No.]]="","",IFERROR(INDEX(ProcessSteps[Step description],MATCH(HazardAnalysis[[#This Row],[Step No.]],ProcessSteps[Step No.],0)),"Step not in Process Steps"))</f>
        <v>Nurse selects medication from dispensing cabinet</v>
      </c>
      <c r="E7" s="53" t="s">
        <v>52</v>
      </c>
      <c r="F7" s="53" t="s">
        <v>43</v>
      </c>
      <c r="G7" s="52">
        <v>4</v>
      </c>
      <c r="H7" s="52">
        <v>2</v>
      </c>
      <c r="I7" s="55">
        <f>IF(AND(ISNUMBER(HazardAnalysis[[#This Row],[Severity]]),ISNUMBER(HazardAnalysis[[#This Row],[Probability]])),HazardAnalysis[[#This Row],[Severity]]*HazardAnalysis[[#This Row],[Probability]],"")</f>
        <v>8</v>
      </c>
      <c r="J7" s="56" t="str">
        <f>IF(HazardAnalysis[[#This Row],[Hazard score]]="","",IF(HazardAnalysis[[#This Row],[Hazard score]]&gt;=CriticalFrom,"Critical",IF(HazardAnalysis[[#This Row],[Hazard score]]&gt;=HazardThreshold,"High",IF(HazardAnalysis[[#This Row],[Hazard score]]&gt;=MediumFrom,"Medium","Low"))))</f>
        <v>High</v>
      </c>
      <c r="K7" s="52" t="s">
        <v>49</v>
      </c>
      <c r="L7" s="52" t="s">
        <v>44</v>
      </c>
      <c r="M7" s="52" t="s">
        <v>44</v>
      </c>
      <c r="N7" s="57" t="str">
        <f>IF(HazardAnalysis[[#This Row],[Hazard score]]="","",IF(HazardAnalysis[[#This Row],[Hazard score]]&gt;=HazardThreshold,IF(HazardAnalysis[[#This Row],[Single point weakness?]]="Yes","Proceed: single point weakness",IF(HazardAnalysis[[#This Row],[Single point weakness?]]&lt;&gt;"No","Answer decision tree",IF(HazardAnalysis[[#This Row],[Effective control exists?]]="Yes","Stop: effective control exists",IF(HazardAnalysis[[#This Row],[Effective control exists?]]&lt;&gt;"No","Answer decision tree",IF(HazardAnalysis[[#This Row],[Easily detected?]]="Yes","Stop: easily detected",IF(HazardAnalysis[[#This Row],[Easily detected?]]="No","Proceed: no control or detection","Answer decision tree")))))),IF(HazardAnalysis[[#This Row],[Single point weakness?]]="Yes","Review: single point weakness","Below threshold")))</f>
        <v>Proceed: single point weakness</v>
      </c>
      <c r="O7" s="58" t="str">
        <f>IF(LEFT(HazardAnalysis[[#This Row],[Decision]],7)="Proceed",IF(COUNTIF(ActionPlan[Failure mode ID],HazardAnalysis[[#This Row],[ID]])&gt;0,"Yes","No action yet"),"")</f>
        <v>Yes</v>
      </c>
    </row>
    <row r="8" spans="1:15" ht="33.950000000000003" customHeight="1" x14ac:dyDescent="0.25">
      <c r="A8" s="51" t="s">
        <v>53</v>
      </c>
      <c r="B8" s="52">
        <v>4</v>
      </c>
      <c r="C8" s="53" t="s">
        <v>54</v>
      </c>
      <c r="D8" s="54" t="str">
        <f>IF(HazardAnalysis[[#This Row],[Step No.]]="","",IFERROR(INDEX(ProcessSteps[Step description],MATCH(HazardAnalysis[[#This Row],[Step No.]],ProcessSteps[Step No.],0)),"Step not in Process Steps"))</f>
        <v>Nurse administers dose after barcode scan</v>
      </c>
      <c r="E8" s="53" t="s">
        <v>55</v>
      </c>
      <c r="F8" s="53" t="s">
        <v>56</v>
      </c>
      <c r="G8" s="52">
        <v>3</v>
      </c>
      <c r="H8" s="52">
        <v>3</v>
      </c>
      <c r="I8" s="55">
        <f>IF(AND(ISNUMBER(HazardAnalysis[[#This Row],[Severity]]),ISNUMBER(HazardAnalysis[[#This Row],[Probability]])),HazardAnalysis[[#This Row],[Severity]]*HazardAnalysis[[#This Row],[Probability]],"")</f>
        <v>9</v>
      </c>
      <c r="J8" s="56" t="str">
        <f>IF(HazardAnalysis[[#This Row],[Hazard score]]="","",IF(HazardAnalysis[[#This Row],[Hazard score]]&gt;=CriticalFrom,"Critical",IF(HazardAnalysis[[#This Row],[Hazard score]]&gt;=HazardThreshold,"High",IF(HazardAnalysis[[#This Row],[Hazard score]]&gt;=MediumFrom,"Medium","Low"))))</f>
        <v>High</v>
      </c>
      <c r="K8" s="52" t="s">
        <v>44</v>
      </c>
      <c r="L8" s="52" t="s">
        <v>44</v>
      </c>
      <c r="M8" s="52" t="s">
        <v>44</v>
      </c>
      <c r="N8" s="57" t="str">
        <f>IF(HazardAnalysis[[#This Row],[Hazard score]]="","",IF(HazardAnalysis[[#This Row],[Hazard score]]&gt;=HazardThreshold,IF(HazardAnalysis[[#This Row],[Single point weakness?]]="Yes","Proceed: single point weakness",IF(HazardAnalysis[[#This Row],[Single point weakness?]]&lt;&gt;"No","Answer decision tree",IF(HazardAnalysis[[#This Row],[Effective control exists?]]="Yes","Stop: effective control exists",IF(HazardAnalysis[[#This Row],[Effective control exists?]]&lt;&gt;"No","Answer decision tree",IF(HazardAnalysis[[#This Row],[Easily detected?]]="Yes","Stop: easily detected",IF(HazardAnalysis[[#This Row],[Easily detected?]]="No","Proceed: no control or detection","Answer decision tree")))))),IF(HazardAnalysis[[#This Row],[Single point weakness?]]="Yes","Review: single point weakness","Below threshold")))</f>
        <v>Proceed: no control or detection</v>
      </c>
      <c r="O8" s="58" t="str">
        <f>IF(LEFT(HazardAnalysis[[#This Row],[Decision]],7)="Proceed",IF(COUNTIF(ActionPlan[Failure mode ID],HazardAnalysis[[#This Row],[ID]])&gt;0,"Yes","No action yet"),"")</f>
        <v>No action yet</v>
      </c>
    </row>
    <row r="9" spans="1:15" ht="33.950000000000003" customHeight="1" x14ac:dyDescent="0.25">
      <c r="A9" s="51" t="s">
        <v>57</v>
      </c>
      <c r="B9" s="52">
        <v>5</v>
      </c>
      <c r="C9" s="53" t="s">
        <v>58</v>
      </c>
      <c r="D9" s="54" t="str">
        <f>IF(HazardAnalysis[[#This Row],[Step No.]]="","",IFERROR(INDEX(ProcessSteps[Step description],MATCH(HazardAnalysis[[#This Row],[Step No.]],ProcessSteps[Step No.],0)),"Step not in Process Steps"))</f>
        <v>Discharge teaching for family</v>
      </c>
      <c r="E9" s="53" t="s">
        <v>59</v>
      </c>
      <c r="F9" s="53" t="s">
        <v>60</v>
      </c>
      <c r="G9" s="52">
        <v>2</v>
      </c>
      <c r="H9" s="52">
        <v>3</v>
      </c>
      <c r="I9" s="55">
        <f>IF(AND(ISNUMBER(HazardAnalysis[[#This Row],[Severity]]),ISNUMBER(HazardAnalysis[[#This Row],[Probability]])),HazardAnalysis[[#This Row],[Severity]]*HazardAnalysis[[#This Row],[Probability]],"")</f>
        <v>6</v>
      </c>
      <c r="J9" s="56" t="str">
        <f>IF(HazardAnalysis[[#This Row],[Hazard score]]="","",IF(HazardAnalysis[[#This Row],[Hazard score]]&gt;=CriticalFrom,"Critical",IF(HazardAnalysis[[#This Row],[Hazard score]]&gt;=HazardThreshold,"High",IF(HazardAnalysis[[#This Row],[Hazard score]]&gt;=MediumFrom,"Medium","Low"))))</f>
        <v>Medium</v>
      </c>
      <c r="K9" s="52" t="s">
        <v>44</v>
      </c>
      <c r="L9" s="52" t="s">
        <v>44</v>
      </c>
      <c r="M9" s="52" t="s">
        <v>49</v>
      </c>
      <c r="N9" s="57" t="str">
        <f>IF(HazardAnalysis[[#This Row],[Hazard score]]="","",IF(HazardAnalysis[[#This Row],[Hazard score]]&gt;=HazardThreshold,IF(HazardAnalysis[[#This Row],[Single point weakness?]]="Yes","Proceed: single point weakness",IF(HazardAnalysis[[#This Row],[Single point weakness?]]&lt;&gt;"No","Answer decision tree",IF(HazardAnalysis[[#This Row],[Effective control exists?]]="Yes","Stop: effective control exists",IF(HazardAnalysis[[#This Row],[Effective control exists?]]&lt;&gt;"No","Answer decision tree",IF(HazardAnalysis[[#This Row],[Easily detected?]]="Yes","Stop: easily detected",IF(HazardAnalysis[[#This Row],[Easily detected?]]="No","Proceed: no control or detection","Answer decision tree")))))),IF(HazardAnalysis[[#This Row],[Single point weakness?]]="Yes","Review: single point weakness","Below threshold")))</f>
        <v>Below threshold</v>
      </c>
      <c r="O9" s="58" t="str">
        <f>IF(LEFT(HazardAnalysis[[#This Row],[Decision]],7)="Proceed",IF(COUNTIF(ActionPlan[Failure mode ID],HazardAnalysis[[#This Row],[ID]])&gt;0,"Yes","No action yet"),"")</f>
        <v/>
      </c>
    </row>
    <row r="10" spans="1:15" ht="33.950000000000003" customHeight="1" x14ac:dyDescent="0.25">
      <c r="A10" s="51" t="s">
        <v>156</v>
      </c>
      <c r="B10" s="52"/>
      <c r="C10" s="53"/>
      <c r="D10" s="54" t="str">
        <f>IF(HazardAnalysis[[#This Row],[Step No.]]="","",IFERROR(INDEX(ProcessSteps[Step description],MATCH(HazardAnalysis[[#This Row],[Step No.]],ProcessSteps[Step No.],0)),"Step not in Process Steps"))</f>
        <v/>
      </c>
      <c r="E10" s="53"/>
      <c r="F10" s="53"/>
      <c r="G10" s="52"/>
      <c r="H10" s="52"/>
      <c r="I10" s="55" t="str">
        <f>IF(AND(ISNUMBER(HazardAnalysis[[#This Row],[Severity]]),ISNUMBER(HazardAnalysis[[#This Row],[Probability]])),HazardAnalysis[[#This Row],[Severity]]*HazardAnalysis[[#This Row],[Probability]],"")</f>
        <v/>
      </c>
      <c r="J10" s="56" t="str">
        <f>IF(HazardAnalysis[[#This Row],[Hazard score]]="","",IF(HazardAnalysis[[#This Row],[Hazard score]]&gt;=CriticalFrom,"Critical",IF(HazardAnalysis[[#This Row],[Hazard score]]&gt;=HazardThreshold,"High",IF(HazardAnalysis[[#This Row],[Hazard score]]&gt;=MediumFrom,"Medium","Low"))))</f>
        <v/>
      </c>
      <c r="K10" s="52"/>
      <c r="L10" s="52"/>
      <c r="M10" s="52"/>
      <c r="N10" s="57" t="str">
        <f>IF(HazardAnalysis[[#This Row],[Hazard score]]="","",IF(HazardAnalysis[[#This Row],[Hazard score]]&gt;=HazardThreshold,IF(HazardAnalysis[[#This Row],[Single point weakness?]]="Yes","Proceed: single point weakness",IF(HazardAnalysis[[#This Row],[Single point weakness?]]&lt;&gt;"No","Answer decision tree",IF(HazardAnalysis[[#This Row],[Effective control exists?]]="Yes","Stop: effective control exists",IF(HazardAnalysis[[#This Row],[Effective control exists?]]&lt;&gt;"No","Answer decision tree",IF(HazardAnalysis[[#This Row],[Easily detected?]]="Yes","Stop: easily detected",IF(HazardAnalysis[[#This Row],[Easily detected?]]="No","Proceed: no control or detection","Answer decision tree")))))),IF(HazardAnalysis[[#This Row],[Single point weakness?]]="Yes","Review: single point weakness","Below threshold")))</f>
        <v/>
      </c>
      <c r="O10" s="58" t="str">
        <f>IF(LEFT(HazardAnalysis[[#This Row],[Decision]],7)="Proceed",IF(COUNTIF(ActionPlan[Failure mode ID],HazardAnalysis[[#This Row],[ID]])&gt;0,"Yes","No action yet"),"")</f>
        <v/>
      </c>
    </row>
    <row r="11" spans="1:15" ht="33.950000000000003" customHeight="1" x14ac:dyDescent="0.25">
      <c r="A11" s="51" t="s">
        <v>157</v>
      </c>
      <c r="B11" s="52"/>
      <c r="C11" s="53"/>
      <c r="D11" s="54" t="str">
        <f>IF(HazardAnalysis[[#This Row],[Step No.]]="","",IFERROR(INDEX(ProcessSteps[Step description],MATCH(HazardAnalysis[[#This Row],[Step No.]],ProcessSteps[Step No.],0)),"Step not in Process Steps"))</f>
        <v/>
      </c>
      <c r="E11" s="53"/>
      <c r="F11" s="53"/>
      <c r="G11" s="52"/>
      <c r="H11" s="52"/>
      <c r="I11" s="55" t="str">
        <f>IF(AND(ISNUMBER(HazardAnalysis[[#This Row],[Severity]]),ISNUMBER(HazardAnalysis[[#This Row],[Probability]])),HazardAnalysis[[#This Row],[Severity]]*HazardAnalysis[[#This Row],[Probability]],"")</f>
        <v/>
      </c>
      <c r="J11" s="56" t="str">
        <f>IF(HazardAnalysis[[#This Row],[Hazard score]]="","",IF(HazardAnalysis[[#This Row],[Hazard score]]&gt;=CriticalFrom,"Critical",IF(HazardAnalysis[[#This Row],[Hazard score]]&gt;=HazardThreshold,"High",IF(HazardAnalysis[[#This Row],[Hazard score]]&gt;=MediumFrom,"Medium","Low"))))</f>
        <v/>
      </c>
      <c r="K11" s="52"/>
      <c r="L11" s="52"/>
      <c r="M11" s="52"/>
      <c r="N11" s="57" t="str">
        <f>IF(HazardAnalysis[[#This Row],[Hazard score]]="","",IF(HazardAnalysis[[#This Row],[Hazard score]]&gt;=HazardThreshold,IF(HazardAnalysis[[#This Row],[Single point weakness?]]="Yes","Proceed: single point weakness",IF(HazardAnalysis[[#This Row],[Single point weakness?]]&lt;&gt;"No","Answer decision tree",IF(HazardAnalysis[[#This Row],[Effective control exists?]]="Yes","Stop: effective control exists",IF(HazardAnalysis[[#This Row],[Effective control exists?]]&lt;&gt;"No","Answer decision tree",IF(HazardAnalysis[[#This Row],[Easily detected?]]="Yes","Stop: easily detected",IF(HazardAnalysis[[#This Row],[Easily detected?]]="No","Proceed: no control or detection","Answer decision tree")))))),IF(HazardAnalysis[[#This Row],[Single point weakness?]]="Yes","Review: single point weakness","Below threshold")))</f>
        <v/>
      </c>
      <c r="O11" s="58" t="str">
        <f>IF(LEFT(HazardAnalysis[[#This Row],[Decision]],7)="Proceed",IF(COUNTIF(ActionPlan[Failure mode ID],HazardAnalysis[[#This Row],[ID]])&gt;0,"Yes","No action yet"),"")</f>
        <v/>
      </c>
    </row>
    <row r="12" spans="1:15" ht="33.950000000000003" customHeight="1" x14ac:dyDescent="0.25">
      <c r="A12" s="51" t="s">
        <v>158</v>
      </c>
      <c r="B12" s="52"/>
      <c r="C12" s="53"/>
      <c r="D12" s="54" t="str">
        <f>IF(HazardAnalysis[[#This Row],[Step No.]]="","",IFERROR(INDEX(ProcessSteps[Step description],MATCH(HazardAnalysis[[#This Row],[Step No.]],ProcessSteps[Step No.],0)),"Step not in Process Steps"))</f>
        <v/>
      </c>
      <c r="E12" s="53"/>
      <c r="F12" s="53"/>
      <c r="G12" s="52"/>
      <c r="H12" s="52"/>
      <c r="I12" s="55" t="str">
        <f>IF(AND(ISNUMBER(HazardAnalysis[[#This Row],[Severity]]),ISNUMBER(HazardAnalysis[[#This Row],[Probability]])),HazardAnalysis[[#This Row],[Severity]]*HazardAnalysis[[#This Row],[Probability]],"")</f>
        <v/>
      </c>
      <c r="J12" s="56" t="str">
        <f>IF(HazardAnalysis[[#This Row],[Hazard score]]="","",IF(HazardAnalysis[[#This Row],[Hazard score]]&gt;=CriticalFrom,"Critical",IF(HazardAnalysis[[#This Row],[Hazard score]]&gt;=HazardThreshold,"High",IF(HazardAnalysis[[#This Row],[Hazard score]]&gt;=MediumFrom,"Medium","Low"))))</f>
        <v/>
      </c>
      <c r="K12" s="52"/>
      <c r="L12" s="52"/>
      <c r="M12" s="52"/>
      <c r="N12" s="57" t="str">
        <f>IF(HazardAnalysis[[#This Row],[Hazard score]]="","",IF(HazardAnalysis[[#This Row],[Hazard score]]&gt;=HazardThreshold,IF(HazardAnalysis[[#This Row],[Single point weakness?]]="Yes","Proceed: single point weakness",IF(HazardAnalysis[[#This Row],[Single point weakness?]]&lt;&gt;"No","Answer decision tree",IF(HazardAnalysis[[#This Row],[Effective control exists?]]="Yes","Stop: effective control exists",IF(HazardAnalysis[[#This Row],[Effective control exists?]]&lt;&gt;"No","Answer decision tree",IF(HazardAnalysis[[#This Row],[Easily detected?]]="Yes","Stop: easily detected",IF(HazardAnalysis[[#This Row],[Easily detected?]]="No","Proceed: no control or detection","Answer decision tree")))))),IF(HazardAnalysis[[#This Row],[Single point weakness?]]="Yes","Review: single point weakness","Below threshold")))</f>
        <v/>
      </c>
      <c r="O12" s="58" t="str">
        <f>IF(LEFT(HazardAnalysis[[#This Row],[Decision]],7)="Proceed",IF(COUNTIF(ActionPlan[Failure mode ID],HazardAnalysis[[#This Row],[ID]])&gt;0,"Yes","No action yet"),"")</f>
        <v/>
      </c>
    </row>
    <row r="13" spans="1:15" ht="33.950000000000003" customHeight="1" x14ac:dyDescent="0.25">
      <c r="A13" s="51" t="s">
        <v>159</v>
      </c>
      <c r="B13" s="52"/>
      <c r="C13" s="53"/>
      <c r="D13" s="54" t="str">
        <f>IF(HazardAnalysis[[#This Row],[Step No.]]="","",IFERROR(INDEX(ProcessSteps[Step description],MATCH(HazardAnalysis[[#This Row],[Step No.]],ProcessSteps[Step No.],0)),"Step not in Process Steps"))</f>
        <v/>
      </c>
      <c r="E13" s="53"/>
      <c r="F13" s="53"/>
      <c r="G13" s="52"/>
      <c r="H13" s="52"/>
      <c r="I13" s="55" t="str">
        <f>IF(AND(ISNUMBER(HazardAnalysis[[#This Row],[Severity]]),ISNUMBER(HazardAnalysis[[#This Row],[Probability]])),HazardAnalysis[[#This Row],[Severity]]*HazardAnalysis[[#This Row],[Probability]],"")</f>
        <v/>
      </c>
      <c r="J13" s="56" t="str">
        <f>IF(HazardAnalysis[[#This Row],[Hazard score]]="","",IF(HazardAnalysis[[#This Row],[Hazard score]]&gt;=CriticalFrom,"Critical",IF(HazardAnalysis[[#This Row],[Hazard score]]&gt;=HazardThreshold,"High",IF(HazardAnalysis[[#This Row],[Hazard score]]&gt;=MediumFrom,"Medium","Low"))))</f>
        <v/>
      </c>
      <c r="K13" s="52"/>
      <c r="L13" s="52"/>
      <c r="M13" s="52"/>
      <c r="N13" s="57" t="str">
        <f>IF(HazardAnalysis[[#This Row],[Hazard score]]="","",IF(HazardAnalysis[[#This Row],[Hazard score]]&gt;=HazardThreshold,IF(HazardAnalysis[[#This Row],[Single point weakness?]]="Yes","Proceed: single point weakness",IF(HazardAnalysis[[#This Row],[Single point weakness?]]&lt;&gt;"No","Answer decision tree",IF(HazardAnalysis[[#This Row],[Effective control exists?]]="Yes","Stop: effective control exists",IF(HazardAnalysis[[#This Row],[Effective control exists?]]&lt;&gt;"No","Answer decision tree",IF(HazardAnalysis[[#This Row],[Easily detected?]]="Yes","Stop: easily detected",IF(HazardAnalysis[[#This Row],[Easily detected?]]="No","Proceed: no control or detection","Answer decision tree")))))),IF(HazardAnalysis[[#This Row],[Single point weakness?]]="Yes","Review: single point weakness","Below threshold")))</f>
        <v/>
      </c>
      <c r="O13" s="58" t="str">
        <f>IF(LEFT(HazardAnalysis[[#This Row],[Decision]],7)="Proceed",IF(COUNTIF(ActionPlan[Failure mode ID],HazardAnalysis[[#This Row],[ID]])&gt;0,"Yes","No action yet"),"")</f>
        <v/>
      </c>
    </row>
    <row r="14" spans="1:15" ht="33.950000000000003" customHeight="1" x14ac:dyDescent="0.25">
      <c r="A14" s="51" t="s">
        <v>160</v>
      </c>
      <c r="B14" s="52"/>
      <c r="C14" s="53"/>
      <c r="D14" s="54" t="str">
        <f>IF(HazardAnalysis[[#This Row],[Step No.]]="","",IFERROR(INDEX(ProcessSteps[Step description],MATCH(HazardAnalysis[[#This Row],[Step No.]],ProcessSteps[Step No.],0)),"Step not in Process Steps"))</f>
        <v/>
      </c>
      <c r="E14" s="53"/>
      <c r="F14" s="53"/>
      <c r="G14" s="52"/>
      <c r="H14" s="52"/>
      <c r="I14" s="55" t="str">
        <f>IF(AND(ISNUMBER(HazardAnalysis[[#This Row],[Severity]]),ISNUMBER(HazardAnalysis[[#This Row],[Probability]])),HazardAnalysis[[#This Row],[Severity]]*HazardAnalysis[[#This Row],[Probability]],"")</f>
        <v/>
      </c>
      <c r="J14" s="56" t="str">
        <f>IF(HazardAnalysis[[#This Row],[Hazard score]]="","",IF(HazardAnalysis[[#This Row],[Hazard score]]&gt;=CriticalFrom,"Critical",IF(HazardAnalysis[[#This Row],[Hazard score]]&gt;=HazardThreshold,"High",IF(HazardAnalysis[[#This Row],[Hazard score]]&gt;=MediumFrom,"Medium","Low"))))</f>
        <v/>
      </c>
      <c r="K14" s="52"/>
      <c r="L14" s="52"/>
      <c r="M14" s="52"/>
      <c r="N14" s="57" t="str">
        <f>IF(HazardAnalysis[[#This Row],[Hazard score]]="","",IF(HazardAnalysis[[#This Row],[Hazard score]]&gt;=HazardThreshold,IF(HazardAnalysis[[#This Row],[Single point weakness?]]="Yes","Proceed: single point weakness",IF(HazardAnalysis[[#This Row],[Single point weakness?]]&lt;&gt;"No","Answer decision tree",IF(HazardAnalysis[[#This Row],[Effective control exists?]]="Yes","Stop: effective control exists",IF(HazardAnalysis[[#This Row],[Effective control exists?]]&lt;&gt;"No","Answer decision tree",IF(HazardAnalysis[[#This Row],[Easily detected?]]="Yes","Stop: easily detected",IF(HazardAnalysis[[#This Row],[Easily detected?]]="No","Proceed: no control or detection","Answer decision tree")))))),IF(HazardAnalysis[[#This Row],[Single point weakness?]]="Yes","Review: single point weakness","Below threshold")))</f>
        <v/>
      </c>
      <c r="O14" s="58" t="str">
        <f>IF(LEFT(HazardAnalysis[[#This Row],[Decision]],7)="Proceed",IF(COUNTIF(ActionPlan[Failure mode ID],HazardAnalysis[[#This Row],[ID]])&gt;0,"Yes","No action yet"),"")</f>
        <v/>
      </c>
    </row>
    <row r="15" spans="1:15" ht="33.950000000000003" customHeight="1" x14ac:dyDescent="0.25">
      <c r="A15" s="51" t="s">
        <v>161</v>
      </c>
      <c r="B15" s="52"/>
      <c r="C15" s="53"/>
      <c r="D15" s="54" t="str">
        <f>IF(HazardAnalysis[[#This Row],[Step No.]]="","",IFERROR(INDEX(ProcessSteps[Step description],MATCH(HazardAnalysis[[#This Row],[Step No.]],ProcessSteps[Step No.],0)),"Step not in Process Steps"))</f>
        <v/>
      </c>
      <c r="E15" s="53"/>
      <c r="F15" s="53"/>
      <c r="G15" s="52"/>
      <c r="H15" s="52"/>
      <c r="I15" s="55" t="str">
        <f>IF(AND(ISNUMBER(HazardAnalysis[[#This Row],[Severity]]),ISNUMBER(HazardAnalysis[[#This Row],[Probability]])),HazardAnalysis[[#This Row],[Severity]]*HazardAnalysis[[#This Row],[Probability]],"")</f>
        <v/>
      </c>
      <c r="J15" s="56" t="str">
        <f>IF(HazardAnalysis[[#This Row],[Hazard score]]="","",IF(HazardAnalysis[[#This Row],[Hazard score]]&gt;=CriticalFrom,"Critical",IF(HazardAnalysis[[#This Row],[Hazard score]]&gt;=HazardThreshold,"High",IF(HazardAnalysis[[#This Row],[Hazard score]]&gt;=MediumFrom,"Medium","Low"))))</f>
        <v/>
      </c>
      <c r="K15" s="52"/>
      <c r="L15" s="52"/>
      <c r="M15" s="52"/>
      <c r="N15" s="57" t="str">
        <f>IF(HazardAnalysis[[#This Row],[Hazard score]]="","",IF(HazardAnalysis[[#This Row],[Hazard score]]&gt;=HazardThreshold,IF(HazardAnalysis[[#This Row],[Single point weakness?]]="Yes","Proceed: single point weakness",IF(HazardAnalysis[[#This Row],[Single point weakness?]]&lt;&gt;"No","Answer decision tree",IF(HazardAnalysis[[#This Row],[Effective control exists?]]="Yes","Stop: effective control exists",IF(HazardAnalysis[[#This Row],[Effective control exists?]]&lt;&gt;"No","Answer decision tree",IF(HazardAnalysis[[#This Row],[Easily detected?]]="Yes","Stop: easily detected",IF(HazardAnalysis[[#This Row],[Easily detected?]]="No","Proceed: no control or detection","Answer decision tree")))))),IF(HazardAnalysis[[#This Row],[Single point weakness?]]="Yes","Review: single point weakness","Below threshold")))</f>
        <v/>
      </c>
      <c r="O15" s="58" t="str">
        <f>IF(LEFT(HazardAnalysis[[#This Row],[Decision]],7)="Proceed",IF(COUNTIF(ActionPlan[Failure mode ID],HazardAnalysis[[#This Row],[ID]])&gt;0,"Yes","No action yet"),"")</f>
        <v/>
      </c>
    </row>
    <row r="16" spans="1:15" ht="33.950000000000003" customHeight="1" x14ac:dyDescent="0.25">
      <c r="A16" s="51" t="s">
        <v>162</v>
      </c>
      <c r="B16" s="52"/>
      <c r="C16" s="53"/>
      <c r="D16" s="54" t="str">
        <f>IF(HazardAnalysis[[#This Row],[Step No.]]="","",IFERROR(INDEX(ProcessSteps[Step description],MATCH(HazardAnalysis[[#This Row],[Step No.]],ProcessSteps[Step No.],0)),"Step not in Process Steps"))</f>
        <v/>
      </c>
      <c r="E16" s="53"/>
      <c r="F16" s="53"/>
      <c r="G16" s="52"/>
      <c r="H16" s="52"/>
      <c r="I16" s="55" t="str">
        <f>IF(AND(ISNUMBER(HazardAnalysis[[#This Row],[Severity]]),ISNUMBER(HazardAnalysis[[#This Row],[Probability]])),HazardAnalysis[[#This Row],[Severity]]*HazardAnalysis[[#This Row],[Probability]],"")</f>
        <v/>
      </c>
      <c r="J16" s="56" t="str">
        <f>IF(HazardAnalysis[[#This Row],[Hazard score]]="","",IF(HazardAnalysis[[#This Row],[Hazard score]]&gt;=CriticalFrom,"Critical",IF(HazardAnalysis[[#This Row],[Hazard score]]&gt;=HazardThreshold,"High",IF(HazardAnalysis[[#This Row],[Hazard score]]&gt;=MediumFrom,"Medium","Low"))))</f>
        <v/>
      </c>
      <c r="K16" s="52"/>
      <c r="L16" s="52"/>
      <c r="M16" s="52"/>
      <c r="N16" s="57" t="str">
        <f>IF(HazardAnalysis[[#This Row],[Hazard score]]="","",IF(HazardAnalysis[[#This Row],[Hazard score]]&gt;=HazardThreshold,IF(HazardAnalysis[[#This Row],[Single point weakness?]]="Yes","Proceed: single point weakness",IF(HazardAnalysis[[#This Row],[Single point weakness?]]&lt;&gt;"No","Answer decision tree",IF(HazardAnalysis[[#This Row],[Effective control exists?]]="Yes","Stop: effective control exists",IF(HazardAnalysis[[#This Row],[Effective control exists?]]&lt;&gt;"No","Answer decision tree",IF(HazardAnalysis[[#This Row],[Easily detected?]]="Yes","Stop: easily detected",IF(HazardAnalysis[[#This Row],[Easily detected?]]="No","Proceed: no control or detection","Answer decision tree")))))),IF(HazardAnalysis[[#This Row],[Single point weakness?]]="Yes","Review: single point weakness","Below threshold")))</f>
        <v/>
      </c>
      <c r="O16" s="58" t="str">
        <f>IF(LEFT(HazardAnalysis[[#This Row],[Decision]],7)="Proceed",IF(COUNTIF(ActionPlan[Failure mode ID],HazardAnalysis[[#This Row],[ID]])&gt;0,"Yes","No action yet"),"")</f>
        <v/>
      </c>
    </row>
    <row r="17" spans="1:15" ht="33.950000000000003" customHeight="1" x14ac:dyDescent="0.25">
      <c r="A17" s="51" t="s">
        <v>163</v>
      </c>
      <c r="B17" s="52"/>
      <c r="C17" s="53"/>
      <c r="D17" s="54" t="str">
        <f>IF(HazardAnalysis[[#This Row],[Step No.]]="","",IFERROR(INDEX(ProcessSteps[Step description],MATCH(HazardAnalysis[[#This Row],[Step No.]],ProcessSteps[Step No.],0)),"Step not in Process Steps"))</f>
        <v/>
      </c>
      <c r="E17" s="53"/>
      <c r="F17" s="53"/>
      <c r="G17" s="52"/>
      <c r="H17" s="52"/>
      <c r="I17" s="55" t="str">
        <f>IF(AND(ISNUMBER(HazardAnalysis[[#This Row],[Severity]]),ISNUMBER(HazardAnalysis[[#This Row],[Probability]])),HazardAnalysis[[#This Row],[Severity]]*HazardAnalysis[[#This Row],[Probability]],"")</f>
        <v/>
      </c>
      <c r="J17" s="56" t="str">
        <f>IF(HazardAnalysis[[#This Row],[Hazard score]]="","",IF(HazardAnalysis[[#This Row],[Hazard score]]&gt;=CriticalFrom,"Critical",IF(HazardAnalysis[[#This Row],[Hazard score]]&gt;=HazardThreshold,"High",IF(HazardAnalysis[[#This Row],[Hazard score]]&gt;=MediumFrom,"Medium","Low"))))</f>
        <v/>
      </c>
      <c r="K17" s="52"/>
      <c r="L17" s="52"/>
      <c r="M17" s="52"/>
      <c r="N17" s="57" t="str">
        <f>IF(HazardAnalysis[[#This Row],[Hazard score]]="","",IF(HazardAnalysis[[#This Row],[Hazard score]]&gt;=HazardThreshold,IF(HazardAnalysis[[#This Row],[Single point weakness?]]="Yes","Proceed: single point weakness",IF(HazardAnalysis[[#This Row],[Single point weakness?]]&lt;&gt;"No","Answer decision tree",IF(HazardAnalysis[[#This Row],[Effective control exists?]]="Yes","Stop: effective control exists",IF(HazardAnalysis[[#This Row],[Effective control exists?]]&lt;&gt;"No","Answer decision tree",IF(HazardAnalysis[[#This Row],[Easily detected?]]="Yes","Stop: easily detected",IF(HazardAnalysis[[#This Row],[Easily detected?]]="No","Proceed: no control or detection","Answer decision tree")))))),IF(HazardAnalysis[[#This Row],[Single point weakness?]]="Yes","Review: single point weakness","Below threshold")))</f>
        <v/>
      </c>
      <c r="O17" s="58" t="str">
        <f>IF(LEFT(HazardAnalysis[[#This Row],[Decision]],7)="Proceed",IF(COUNTIF(ActionPlan[Failure mode ID],HazardAnalysis[[#This Row],[ID]])&gt;0,"Yes","No action yet"),"")</f>
        <v/>
      </c>
    </row>
    <row r="18" spans="1:15" ht="33.950000000000003" customHeight="1" x14ac:dyDescent="0.25">
      <c r="A18" s="51" t="s">
        <v>164</v>
      </c>
      <c r="B18" s="52"/>
      <c r="C18" s="53"/>
      <c r="D18" s="54" t="str">
        <f>IF(HazardAnalysis[[#This Row],[Step No.]]="","",IFERROR(INDEX(ProcessSteps[Step description],MATCH(HazardAnalysis[[#This Row],[Step No.]],ProcessSteps[Step No.],0)),"Step not in Process Steps"))</f>
        <v/>
      </c>
      <c r="E18" s="53"/>
      <c r="F18" s="53"/>
      <c r="G18" s="52"/>
      <c r="H18" s="52"/>
      <c r="I18" s="55" t="str">
        <f>IF(AND(ISNUMBER(HazardAnalysis[[#This Row],[Severity]]),ISNUMBER(HazardAnalysis[[#This Row],[Probability]])),HazardAnalysis[[#This Row],[Severity]]*HazardAnalysis[[#This Row],[Probability]],"")</f>
        <v/>
      </c>
      <c r="J18" s="56" t="str">
        <f>IF(HazardAnalysis[[#This Row],[Hazard score]]="","",IF(HazardAnalysis[[#This Row],[Hazard score]]&gt;=CriticalFrom,"Critical",IF(HazardAnalysis[[#This Row],[Hazard score]]&gt;=HazardThreshold,"High",IF(HazardAnalysis[[#This Row],[Hazard score]]&gt;=MediumFrom,"Medium","Low"))))</f>
        <v/>
      </c>
      <c r="K18" s="52"/>
      <c r="L18" s="52"/>
      <c r="M18" s="52"/>
      <c r="N18" s="57" t="str">
        <f>IF(HazardAnalysis[[#This Row],[Hazard score]]="","",IF(HazardAnalysis[[#This Row],[Hazard score]]&gt;=HazardThreshold,IF(HazardAnalysis[[#This Row],[Single point weakness?]]="Yes","Proceed: single point weakness",IF(HazardAnalysis[[#This Row],[Single point weakness?]]&lt;&gt;"No","Answer decision tree",IF(HazardAnalysis[[#This Row],[Effective control exists?]]="Yes","Stop: effective control exists",IF(HazardAnalysis[[#This Row],[Effective control exists?]]&lt;&gt;"No","Answer decision tree",IF(HazardAnalysis[[#This Row],[Easily detected?]]="Yes","Stop: easily detected",IF(HazardAnalysis[[#This Row],[Easily detected?]]="No","Proceed: no control or detection","Answer decision tree")))))),IF(HazardAnalysis[[#This Row],[Single point weakness?]]="Yes","Review: single point weakness","Below threshold")))</f>
        <v/>
      </c>
      <c r="O18" s="58" t="str">
        <f>IF(LEFT(HazardAnalysis[[#This Row],[Decision]],7)="Proceed",IF(COUNTIF(ActionPlan[Failure mode ID],HazardAnalysis[[#This Row],[ID]])&gt;0,"Yes","No action yet"),"")</f>
        <v/>
      </c>
    </row>
    <row r="19" spans="1:15" ht="33.950000000000003" customHeight="1" x14ac:dyDescent="0.25">
      <c r="A19" s="51" t="s">
        <v>165</v>
      </c>
      <c r="B19" s="52"/>
      <c r="C19" s="53"/>
      <c r="D19" s="54" t="str">
        <f>IF(HazardAnalysis[[#This Row],[Step No.]]="","",IFERROR(INDEX(ProcessSteps[Step description],MATCH(HazardAnalysis[[#This Row],[Step No.]],ProcessSteps[Step No.],0)),"Step not in Process Steps"))</f>
        <v/>
      </c>
      <c r="E19" s="53"/>
      <c r="F19" s="53"/>
      <c r="G19" s="52"/>
      <c r="H19" s="52"/>
      <c r="I19" s="55" t="str">
        <f>IF(AND(ISNUMBER(HazardAnalysis[[#This Row],[Severity]]),ISNUMBER(HazardAnalysis[[#This Row],[Probability]])),HazardAnalysis[[#This Row],[Severity]]*HazardAnalysis[[#This Row],[Probability]],"")</f>
        <v/>
      </c>
      <c r="J19" s="56" t="str">
        <f>IF(HazardAnalysis[[#This Row],[Hazard score]]="","",IF(HazardAnalysis[[#This Row],[Hazard score]]&gt;=CriticalFrom,"Critical",IF(HazardAnalysis[[#This Row],[Hazard score]]&gt;=HazardThreshold,"High",IF(HazardAnalysis[[#This Row],[Hazard score]]&gt;=MediumFrom,"Medium","Low"))))</f>
        <v/>
      </c>
      <c r="K19" s="52"/>
      <c r="L19" s="52"/>
      <c r="M19" s="52"/>
      <c r="N19" s="57" t="str">
        <f>IF(HazardAnalysis[[#This Row],[Hazard score]]="","",IF(HazardAnalysis[[#This Row],[Hazard score]]&gt;=HazardThreshold,IF(HazardAnalysis[[#This Row],[Single point weakness?]]="Yes","Proceed: single point weakness",IF(HazardAnalysis[[#This Row],[Single point weakness?]]&lt;&gt;"No","Answer decision tree",IF(HazardAnalysis[[#This Row],[Effective control exists?]]="Yes","Stop: effective control exists",IF(HazardAnalysis[[#This Row],[Effective control exists?]]&lt;&gt;"No","Answer decision tree",IF(HazardAnalysis[[#This Row],[Easily detected?]]="Yes","Stop: easily detected",IF(HazardAnalysis[[#This Row],[Easily detected?]]="No","Proceed: no control or detection","Answer decision tree")))))),IF(HazardAnalysis[[#This Row],[Single point weakness?]]="Yes","Review: single point weakness","Below threshold")))</f>
        <v/>
      </c>
      <c r="O19" s="58" t="str">
        <f>IF(LEFT(HazardAnalysis[[#This Row],[Decision]],7)="Proceed",IF(COUNTIF(ActionPlan[Failure mode ID],HazardAnalysis[[#This Row],[ID]])&gt;0,"Yes","No action yet"),"")</f>
        <v/>
      </c>
    </row>
    <row r="20" spans="1:15" ht="33.950000000000003" customHeight="1" x14ac:dyDescent="0.25">
      <c r="A20" s="51" t="s">
        <v>166</v>
      </c>
      <c r="B20" s="52"/>
      <c r="C20" s="53"/>
      <c r="D20" s="54" t="str">
        <f>IF(HazardAnalysis[[#This Row],[Step No.]]="","",IFERROR(INDEX(ProcessSteps[Step description],MATCH(HazardAnalysis[[#This Row],[Step No.]],ProcessSteps[Step No.],0)),"Step not in Process Steps"))</f>
        <v/>
      </c>
      <c r="E20" s="53"/>
      <c r="F20" s="53"/>
      <c r="G20" s="52"/>
      <c r="H20" s="52"/>
      <c r="I20" s="55" t="str">
        <f>IF(AND(ISNUMBER(HazardAnalysis[[#This Row],[Severity]]),ISNUMBER(HazardAnalysis[[#This Row],[Probability]])),HazardAnalysis[[#This Row],[Severity]]*HazardAnalysis[[#This Row],[Probability]],"")</f>
        <v/>
      </c>
      <c r="J20" s="56" t="str">
        <f>IF(HazardAnalysis[[#This Row],[Hazard score]]="","",IF(HazardAnalysis[[#This Row],[Hazard score]]&gt;=CriticalFrom,"Critical",IF(HazardAnalysis[[#This Row],[Hazard score]]&gt;=HazardThreshold,"High",IF(HazardAnalysis[[#This Row],[Hazard score]]&gt;=MediumFrom,"Medium","Low"))))</f>
        <v/>
      </c>
      <c r="K20" s="52"/>
      <c r="L20" s="52"/>
      <c r="M20" s="52"/>
      <c r="N20" s="57" t="str">
        <f>IF(HazardAnalysis[[#This Row],[Hazard score]]="","",IF(HazardAnalysis[[#This Row],[Hazard score]]&gt;=HazardThreshold,IF(HazardAnalysis[[#This Row],[Single point weakness?]]="Yes","Proceed: single point weakness",IF(HazardAnalysis[[#This Row],[Single point weakness?]]&lt;&gt;"No","Answer decision tree",IF(HazardAnalysis[[#This Row],[Effective control exists?]]="Yes","Stop: effective control exists",IF(HazardAnalysis[[#This Row],[Effective control exists?]]&lt;&gt;"No","Answer decision tree",IF(HazardAnalysis[[#This Row],[Easily detected?]]="Yes","Stop: easily detected",IF(HazardAnalysis[[#This Row],[Easily detected?]]="No","Proceed: no control or detection","Answer decision tree")))))),IF(HazardAnalysis[[#This Row],[Single point weakness?]]="Yes","Review: single point weakness","Below threshold")))</f>
        <v/>
      </c>
      <c r="O20" s="58" t="str">
        <f>IF(LEFT(HazardAnalysis[[#This Row],[Decision]],7)="Proceed",IF(COUNTIF(ActionPlan[Failure mode ID],HazardAnalysis[[#This Row],[ID]])&gt;0,"Yes","No action yet"),"")</f>
        <v/>
      </c>
    </row>
    <row r="21" spans="1:15" ht="33.950000000000003" customHeight="1" x14ac:dyDescent="0.25">
      <c r="A21" s="51" t="s">
        <v>167</v>
      </c>
      <c r="B21" s="52"/>
      <c r="C21" s="53"/>
      <c r="D21" s="54" t="str">
        <f>IF(HazardAnalysis[[#This Row],[Step No.]]="","",IFERROR(INDEX(ProcessSteps[Step description],MATCH(HazardAnalysis[[#This Row],[Step No.]],ProcessSteps[Step No.],0)),"Step not in Process Steps"))</f>
        <v/>
      </c>
      <c r="E21" s="53"/>
      <c r="F21" s="53"/>
      <c r="G21" s="52"/>
      <c r="H21" s="52"/>
      <c r="I21" s="55" t="str">
        <f>IF(AND(ISNUMBER(HazardAnalysis[[#This Row],[Severity]]),ISNUMBER(HazardAnalysis[[#This Row],[Probability]])),HazardAnalysis[[#This Row],[Severity]]*HazardAnalysis[[#This Row],[Probability]],"")</f>
        <v/>
      </c>
      <c r="J21" s="56" t="str">
        <f>IF(HazardAnalysis[[#This Row],[Hazard score]]="","",IF(HazardAnalysis[[#This Row],[Hazard score]]&gt;=CriticalFrom,"Critical",IF(HazardAnalysis[[#This Row],[Hazard score]]&gt;=HazardThreshold,"High",IF(HazardAnalysis[[#This Row],[Hazard score]]&gt;=MediumFrom,"Medium","Low"))))</f>
        <v/>
      </c>
      <c r="K21" s="52"/>
      <c r="L21" s="52"/>
      <c r="M21" s="52"/>
      <c r="N21" s="57" t="str">
        <f>IF(HazardAnalysis[[#This Row],[Hazard score]]="","",IF(HazardAnalysis[[#This Row],[Hazard score]]&gt;=HazardThreshold,IF(HazardAnalysis[[#This Row],[Single point weakness?]]="Yes","Proceed: single point weakness",IF(HazardAnalysis[[#This Row],[Single point weakness?]]&lt;&gt;"No","Answer decision tree",IF(HazardAnalysis[[#This Row],[Effective control exists?]]="Yes","Stop: effective control exists",IF(HazardAnalysis[[#This Row],[Effective control exists?]]&lt;&gt;"No","Answer decision tree",IF(HazardAnalysis[[#This Row],[Easily detected?]]="Yes","Stop: easily detected",IF(HazardAnalysis[[#This Row],[Easily detected?]]="No","Proceed: no control or detection","Answer decision tree")))))),IF(HazardAnalysis[[#This Row],[Single point weakness?]]="Yes","Review: single point weakness","Below threshold")))</f>
        <v/>
      </c>
      <c r="O21" s="58" t="str">
        <f>IF(LEFT(HazardAnalysis[[#This Row],[Decision]],7)="Proceed",IF(COUNTIF(ActionPlan[Failure mode ID],HazardAnalysis[[#This Row],[ID]])&gt;0,"Yes","No action yet"),"")</f>
        <v/>
      </c>
    </row>
    <row r="22" spans="1:15" ht="33.950000000000003" customHeight="1" x14ac:dyDescent="0.25">
      <c r="A22" s="51" t="s">
        <v>168</v>
      </c>
      <c r="B22" s="52"/>
      <c r="C22" s="53"/>
      <c r="D22" s="54" t="str">
        <f>IF(HazardAnalysis[[#This Row],[Step No.]]="","",IFERROR(INDEX(ProcessSteps[Step description],MATCH(HazardAnalysis[[#This Row],[Step No.]],ProcessSteps[Step No.],0)),"Step not in Process Steps"))</f>
        <v/>
      </c>
      <c r="E22" s="53"/>
      <c r="F22" s="53"/>
      <c r="G22" s="52"/>
      <c r="H22" s="52"/>
      <c r="I22" s="55" t="str">
        <f>IF(AND(ISNUMBER(HazardAnalysis[[#This Row],[Severity]]),ISNUMBER(HazardAnalysis[[#This Row],[Probability]])),HazardAnalysis[[#This Row],[Severity]]*HazardAnalysis[[#This Row],[Probability]],"")</f>
        <v/>
      </c>
      <c r="J22" s="56" t="str">
        <f>IF(HazardAnalysis[[#This Row],[Hazard score]]="","",IF(HazardAnalysis[[#This Row],[Hazard score]]&gt;=CriticalFrom,"Critical",IF(HazardAnalysis[[#This Row],[Hazard score]]&gt;=HazardThreshold,"High",IF(HazardAnalysis[[#This Row],[Hazard score]]&gt;=MediumFrom,"Medium","Low"))))</f>
        <v/>
      </c>
      <c r="K22" s="52"/>
      <c r="L22" s="52"/>
      <c r="M22" s="52"/>
      <c r="N22" s="57" t="str">
        <f>IF(HazardAnalysis[[#This Row],[Hazard score]]="","",IF(HazardAnalysis[[#This Row],[Hazard score]]&gt;=HazardThreshold,IF(HazardAnalysis[[#This Row],[Single point weakness?]]="Yes","Proceed: single point weakness",IF(HazardAnalysis[[#This Row],[Single point weakness?]]&lt;&gt;"No","Answer decision tree",IF(HazardAnalysis[[#This Row],[Effective control exists?]]="Yes","Stop: effective control exists",IF(HazardAnalysis[[#This Row],[Effective control exists?]]&lt;&gt;"No","Answer decision tree",IF(HazardAnalysis[[#This Row],[Easily detected?]]="Yes","Stop: easily detected",IF(HazardAnalysis[[#This Row],[Easily detected?]]="No","Proceed: no control or detection","Answer decision tree")))))),IF(HazardAnalysis[[#This Row],[Single point weakness?]]="Yes","Review: single point weakness","Below threshold")))</f>
        <v/>
      </c>
      <c r="O22" s="58" t="str">
        <f>IF(LEFT(HazardAnalysis[[#This Row],[Decision]],7)="Proceed",IF(COUNTIF(ActionPlan[Failure mode ID],HazardAnalysis[[#This Row],[ID]])&gt;0,"Yes","No action yet"),"")</f>
        <v/>
      </c>
    </row>
    <row r="23" spans="1:15" ht="33.950000000000003" customHeight="1" x14ac:dyDescent="0.25">
      <c r="A23" s="51" t="s">
        <v>169</v>
      </c>
      <c r="B23" s="52"/>
      <c r="C23" s="53"/>
      <c r="D23" s="54" t="str">
        <f>IF(HazardAnalysis[[#This Row],[Step No.]]="","",IFERROR(INDEX(ProcessSteps[Step description],MATCH(HazardAnalysis[[#This Row],[Step No.]],ProcessSteps[Step No.],0)),"Step not in Process Steps"))</f>
        <v/>
      </c>
      <c r="E23" s="53"/>
      <c r="F23" s="53"/>
      <c r="G23" s="52"/>
      <c r="H23" s="52"/>
      <c r="I23" s="55" t="str">
        <f>IF(AND(ISNUMBER(HazardAnalysis[[#This Row],[Severity]]),ISNUMBER(HazardAnalysis[[#This Row],[Probability]])),HazardAnalysis[[#This Row],[Severity]]*HazardAnalysis[[#This Row],[Probability]],"")</f>
        <v/>
      </c>
      <c r="J23" s="56" t="str">
        <f>IF(HazardAnalysis[[#This Row],[Hazard score]]="","",IF(HazardAnalysis[[#This Row],[Hazard score]]&gt;=CriticalFrom,"Critical",IF(HazardAnalysis[[#This Row],[Hazard score]]&gt;=HazardThreshold,"High",IF(HazardAnalysis[[#This Row],[Hazard score]]&gt;=MediumFrom,"Medium","Low"))))</f>
        <v/>
      </c>
      <c r="K23" s="52"/>
      <c r="L23" s="52"/>
      <c r="M23" s="52"/>
      <c r="N23" s="57" t="str">
        <f>IF(HazardAnalysis[[#This Row],[Hazard score]]="","",IF(HazardAnalysis[[#This Row],[Hazard score]]&gt;=HazardThreshold,IF(HazardAnalysis[[#This Row],[Single point weakness?]]="Yes","Proceed: single point weakness",IF(HazardAnalysis[[#This Row],[Single point weakness?]]&lt;&gt;"No","Answer decision tree",IF(HazardAnalysis[[#This Row],[Effective control exists?]]="Yes","Stop: effective control exists",IF(HazardAnalysis[[#This Row],[Effective control exists?]]&lt;&gt;"No","Answer decision tree",IF(HazardAnalysis[[#This Row],[Easily detected?]]="Yes","Stop: easily detected",IF(HazardAnalysis[[#This Row],[Easily detected?]]="No","Proceed: no control or detection","Answer decision tree")))))),IF(HazardAnalysis[[#This Row],[Single point weakness?]]="Yes","Review: single point weakness","Below threshold")))</f>
        <v/>
      </c>
      <c r="O23" s="58" t="str">
        <f>IF(LEFT(HazardAnalysis[[#This Row],[Decision]],7)="Proceed",IF(COUNTIF(ActionPlan[Failure mode ID],HazardAnalysis[[#This Row],[ID]])&gt;0,"Yes","No action yet"),"")</f>
        <v/>
      </c>
    </row>
    <row r="24" spans="1:15" ht="33.950000000000003" customHeight="1" x14ac:dyDescent="0.25">
      <c r="A24" s="51" t="s">
        <v>170</v>
      </c>
      <c r="B24" s="52"/>
      <c r="C24" s="53"/>
      <c r="D24" s="54" t="str">
        <f>IF(HazardAnalysis[[#This Row],[Step No.]]="","",IFERROR(INDEX(ProcessSteps[Step description],MATCH(HazardAnalysis[[#This Row],[Step No.]],ProcessSteps[Step No.],0)),"Step not in Process Steps"))</f>
        <v/>
      </c>
      <c r="E24" s="53"/>
      <c r="F24" s="53"/>
      <c r="G24" s="52"/>
      <c r="H24" s="52"/>
      <c r="I24" s="55" t="str">
        <f>IF(AND(ISNUMBER(HazardAnalysis[[#This Row],[Severity]]),ISNUMBER(HazardAnalysis[[#This Row],[Probability]])),HazardAnalysis[[#This Row],[Severity]]*HazardAnalysis[[#This Row],[Probability]],"")</f>
        <v/>
      </c>
      <c r="J24" s="56" t="str">
        <f>IF(HazardAnalysis[[#This Row],[Hazard score]]="","",IF(HazardAnalysis[[#This Row],[Hazard score]]&gt;=CriticalFrom,"Critical",IF(HazardAnalysis[[#This Row],[Hazard score]]&gt;=HazardThreshold,"High",IF(HazardAnalysis[[#This Row],[Hazard score]]&gt;=MediumFrom,"Medium","Low"))))</f>
        <v/>
      </c>
      <c r="K24" s="52"/>
      <c r="L24" s="52"/>
      <c r="M24" s="52"/>
      <c r="N24" s="57" t="str">
        <f>IF(HazardAnalysis[[#This Row],[Hazard score]]="","",IF(HazardAnalysis[[#This Row],[Hazard score]]&gt;=HazardThreshold,IF(HazardAnalysis[[#This Row],[Single point weakness?]]="Yes","Proceed: single point weakness",IF(HazardAnalysis[[#This Row],[Single point weakness?]]&lt;&gt;"No","Answer decision tree",IF(HazardAnalysis[[#This Row],[Effective control exists?]]="Yes","Stop: effective control exists",IF(HazardAnalysis[[#This Row],[Effective control exists?]]&lt;&gt;"No","Answer decision tree",IF(HazardAnalysis[[#This Row],[Easily detected?]]="Yes","Stop: easily detected",IF(HazardAnalysis[[#This Row],[Easily detected?]]="No","Proceed: no control or detection","Answer decision tree")))))),IF(HazardAnalysis[[#This Row],[Single point weakness?]]="Yes","Review: single point weakness","Below threshold")))</f>
        <v/>
      </c>
      <c r="O24" s="58" t="str">
        <f>IF(LEFT(HazardAnalysis[[#This Row],[Decision]],7)="Proceed",IF(COUNTIF(ActionPlan[Failure mode ID],HazardAnalysis[[#This Row],[ID]])&gt;0,"Yes","No action yet"),"")</f>
        <v/>
      </c>
    </row>
    <row r="25" spans="1:15" ht="33.950000000000003" customHeight="1" x14ac:dyDescent="0.25">
      <c r="A25" s="51" t="s">
        <v>171</v>
      </c>
      <c r="B25" s="52"/>
      <c r="C25" s="53"/>
      <c r="D25" s="54" t="str">
        <f>IF(HazardAnalysis[[#This Row],[Step No.]]="","",IFERROR(INDEX(ProcessSteps[Step description],MATCH(HazardAnalysis[[#This Row],[Step No.]],ProcessSteps[Step No.],0)),"Step not in Process Steps"))</f>
        <v/>
      </c>
      <c r="E25" s="53"/>
      <c r="F25" s="53"/>
      <c r="G25" s="52"/>
      <c r="H25" s="52"/>
      <c r="I25" s="55" t="str">
        <f>IF(AND(ISNUMBER(HazardAnalysis[[#This Row],[Severity]]),ISNUMBER(HazardAnalysis[[#This Row],[Probability]])),HazardAnalysis[[#This Row],[Severity]]*HazardAnalysis[[#This Row],[Probability]],"")</f>
        <v/>
      </c>
      <c r="J25" s="56" t="str">
        <f>IF(HazardAnalysis[[#This Row],[Hazard score]]="","",IF(HazardAnalysis[[#This Row],[Hazard score]]&gt;=CriticalFrom,"Critical",IF(HazardAnalysis[[#This Row],[Hazard score]]&gt;=HazardThreshold,"High",IF(HazardAnalysis[[#This Row],[Hazard score]]&gt;=MediumFrom,"Medium","Low"))))</f>
        <v/>
      </c>
      <c r="K25" s="52"/>
      <c r="L25" s="52"/>
      <c r="M25" s="52"/>
      <c r="N25" s="57" t="str">
        <f>IF(HazardAnalysis[[#This Row],[Hazard score]]="","",IF(HazardAnalysis[[#This Row],[Hazard score]]&gt;=HazardThreshold,IF(HazardAnalysis[[#This Row],[Single point weakness?]]="Yes","Proceed: single point weakness",IF(HazardAnalysis[[#This Row],[Single point weakness?]]&lt;&gt;"No","Answer decision tree",IF(HazardAnalysis[[#This Row],[Effective control exists?]]="Yes","Stop: effective control exists",IF(HazardAnalysis[[#This Row],[Effective control exists?]]&lt;&gt;"No","Answer decision tree",IF(HazardAnalysis[[#This Row],[Easily detected?]]="Yes","Stop: easily detected",IF(HazardAnalysis[[#This Row],[Easily detected?]]="No","Proceed: no control or detection","Answer decision tree")))))),IF(HazardAnalysis[[#This Row],[Single point weakness?]]="Yes","Review: single point weakness","Below threshold")))</f>
        <v/>
      </c>
      <c r="O25" s="58" t="str">
        <f>IF(LEFT(HazardAnalysis[[#This Row],[Decision]],7)="Proceed",IF(COUNTIF(ActionPlan[Failure mode ID],HazardAnalysis[[#This Row],[ID]])&gt;0,"Yes","No action yet"),"")</f>
        <v/>
      </c>
    </row>
    <row r="26" spans="1:15" ht="33.950000000000003" customHeight="1" x14ac:dyDescent="0.25">
      <c r="A26" s="51" t="s">
        <v>172</v>
      </c>
      <c r="B26" s="52"/>
      <c r="C26" s="53"/>
      <c r="D26" s="54" t="str">
        <f>IF(HazardAnalysis[[#This Row],[Step No.]]="","",IFERROR(INDEX(ProcessSteps[Step description],MATCH(HazardAnalysis[[#This Row],[Step No.]],ProcessSteps[Step No.],0)),"Step not in Process Steps"))</f>
        <v/>
      </c>
      <c r="E26" s="53"/>
      <c r="F26" s="53"/>
      <c r="G26" s="52"/>
      <c r="H26" s="52"/>
      <c r="I26" s="55" t="str">
        <f>IF(AND(ISNUMBER(HazardAnalysis[[#This Row],[Severity]]),ISNUMBER(HazardAnalysis[[#This Row],[Probability]])),HazardAnalysis[[#This Row],[Severity]]*HazardAnalysis[[#This Row],[Probability]],"")</f>
        <v/>
      </c>
      <c r="J26" s="56" t="str">
        <f>IF(HazardAnalysis[[#This Row],[Hazard score]]="","",IF(HazardAnalysis[[#This Row],[Hazard score]]&gt;=CriticalFrom,"Critical",IF(HazardAnalysis[[#This Row],[Hazard score]]&gt;=HazardThreshold,"High",IF(HazardAnalysis[[#This Row],[Hazard score]]&gt;=MediumFrom,"Medium","Low"))))</f>
        <v/>
      </c>
      <c r="K26" s="52"/>
      <c r="L26" s="52"/>
      <c r="M26" s="52"/>
      <c r="N26" s="57" t="str">
        <f>IF(HazardAnalysis[[#This Row],[Hazard score]]="","",IF(HazardAnalysis[[#This Row],[Hazard score]]&gt;=HazardThreshold,IF(HazardAnalysis[[#This Row],[Single point weakness?]]="Yes","Proceed: single point weakness",IF(HazardAnalysis[[#This Row],[Single point weakness?]]&lt;&gt;"No","Answer decision tree",IF(HazardAnalysis[[#This Row],[Effective control exists?]]="Yes","Stop: effective control exists",IF(HazardAnalysis[[#This Row],[Effective control exists?]]&lt;&gt;"No","Answer decision tree",IF(HazardAnalysis[[#This Row],[Easily detected?]]="Yes","Stop: easily detected",IF(HazardAnalysis[[#This Row],[Easily detected?]]="No","Proceed: no control or detection","Answer decision tree")))))),IF(HazardAnalysis[[#This Row],[Single point weakness?]]="Yes","Review: single point weakness","Below threshold")))</f>
        <v/>
      </c>
      <c r="O26" s="58" t="str">
        <f>IF(LEFT(HazardAnalysis[[#This Row],[Decision]],7)="Proceed",IF(COUNTIF(ActionPlan[Failure mode ID],HazardAnalysis[[#This Row],[ID]])&gt;0,"Yes","No action yet"),"")</f>
        <v/>
      </c>
    </row>
    <row r="27" spans="1:15" ht="33.950000000000003" customHeight="1" x14ac:dyDescent="0.25">
      <c r="A27" s="51" t="s">
        <v>173</v>
      </c>
      <c r="B27" s="52"/>
      <c r="C27" s="53"/>
      <c r="D27" s="54" t="str">
        <f>IF(HazardAnalysis[[#This Row],[Step No.]]="","",IFERROR(INDEX(ProcessSteps[Step description],MATCH(HazardAnalysis[[#This Row],[Step No.]],ProcessSteps[Step No.],0)),"Step not in Process Steps"))</f>
        <v/>
      </c>
      <c r="E27" s="53"/>
      <c r="F27" s="53"/>
      <c r="G27" s="52"/>
      <c r="H27" s="52"/>
      <c r="I27" s="55" t="str">
        <f>IF(AND(ISNUMBER(HazardAnalysis[[#This Row],[Severity]]),ISNUMBER(HazardAnalysis[[#This Row],[Probability]])),HazardAnalysis[[#This Row],[Severity]]*HazardAnalysis[[#This Row],[Probability]],"")</f>
        <v/>
      </c>
      <c r="J27" s="56" t="str">
        <f>IF(HazardAnalysis[[#This Row],[Hazard score]]="","",IF(HazardAnalysis[[#This Row],[Hazard score]]&gt;=CriticalFrom,"Critical",IF(HazardAnalysis[[#This Row],[Hazard score]]&gt;=HazardThreshold,"High",IF(HazardAnalysis[[#This Row],[Hazard score]]&gt;=MediumFrom,"Medium","Low"))))</f>
        <v/>
      </c>
      <c r="K27" s="52"/>
      <c r="L27" s="52"/>
      <c r="M27" s="52"/>
      <c r="N27" s="57" t="str">
        <f>IF(HazardAnalysis[[#This Row],[Hazard score]]="","",IF(HazardAnalysis[[#This Row],[Hazard score]]&gt;=HazardThreshold,IF(HazardAnalysis[[#This Row],[Single point weakness?]]="Yes","Proceed: single point weakness",IF(HazardAnalysis[[#This Row],[Single point weakness?]]&lt;&gt;"No","Answer decision tree",IF(HazardAnalysis[[#This Row],[Effective control exists?]]="Yes","Stop: effective control exists",IF(HazardAnalysis[[#This Row],[Effective control exists?]]&lt;&gt;"No","Answer decision tree",IF(HazardAnalysis[[#This Row],[Easily detected?]]="Yes","Stop: easily detected",IF(HazardAnalysis[[#This Row],[Easily detected?]]="No","Proceed: no control or detection","Answer decision tree")))))),IF(HazardAnalysis[[#This Row],[Single point weakness?]]="Yes","Review: single point weakness","Below threshold")))</f>
        <v/>
      </c>
      <c r="O27" s="58" t="str">
        <f>IF(LEFT(HazardAnalysis[[#This Row],[Decision]],7)="Proceed",IF(COUNTIF(ActionPlan[Failure mode ID],HazardAnalysis[[#This Row],[ID]])&gt;0,"Yes","No action yet"),"")</f>
        <v/>
      </c>
    </row>
    <row r="28" spans="1:15" ht="33.950000000000003" customHeight="1" x14ac:dyDescent="0.25">
      <c r="A28" s="51" t="s">
        <v>174</v>
      </c>
      <c r="B28" s="52"/>
      <c r="C28" s="53"/>
      <c r="D28" s="54" t="str">
        <f>IF(HazardAnalysis[[#This Row],[Step No.]]="","",IFERROR(INDEX(ProcessSteps[Step description],MATCH(HazardAnalysis[[#This Row],[Step No.]],ProcessSteps[Step No.],0)),"Step not in Process Steps"))</f>
        <v/>
      </c>
      <c r="E28" s="53"/>
      <c r="F28" s="53"/>
      <c r="G28" s="52"/>
      <c r="H28" s="52"/>
      <c r="I28" s="55" t="str">
        <f>IF(AND(ISNUMBER(HazardAnalysis[[#This Row],[Severity]]),ISNUMBER(HazardAnalysis[[#This Row],[Probability]])),HazardAnalysis[[#This Row],[Severity]]*HazardAnalysis[[#This Row],[Probability]],"")</f>
        <v/>
      </c>
      <c r="J28" s="56" t="str">
        <f>IF(HazardAnalysis[[#This Row],[Hazard score]]="","",IF(HazardAnalysis[[#This Row],[Hazard score]]&gt;=CriticalFrom,"Critical",IF(HazardAnalysis[[#This Row],[Hazard score]]&gt;=HazardThreshold,"High",IF(HazardAnalysis[[#This Row],[Hazard score]]&gt;=MediumFrom,"Medium","Low"))))</f>
        <v/>
      </c>
      <c r="K28" s="52"/>
      <c r="L28" s="52"/>
      <c r="M28" s="52"/>
      <c r="N28" s="57" t="str">
        <f>IF(HazardAnalysis[[#This Row],[Hazard score]]="","",IF(HazardAnalysis[[#This Row],[Hazard score]]&gt;=HazardThreshold,IF(HazardAnalysis[[#This Row],[Single point weakness?]]="Yes","Proceed: single point weakness",IF(HazardAnalysis[[#This Row],[Single point weakness?]]&lt;&gt;"No","Answer decision tree",IF(HazardAnalysis[[#This Row],[Effective control exists?]]="Yes","Stop: effective control exists",IF(HazardAnalysis[[#This Row],[Effective control exists?]]&lt;&gt;"No","Answer decision tree",IF(HazardAnalysis[[#This Row],[Easily detected?]]="Yes","Stop: easily detected",IF(HazardAnalysis[[#This Row],[Easily detected?]]="No","Proceed: no control or detection","Answer decision tree")))))),IF(HazardAnalysis[[#This Row],[Single point weakness?]]="Yes","Review: single point weakness","Below threshold")))</f>
        <v/>
      </c>
      <c r="O28" s="58" t="str">
        <f>IF(LEFT(HazardAnalysis[[#This Row],[Decision]],7)="Proceed",IF(COUNTIF(ActionPlan[Failure mode ID],HazardAnalysis[[#This Row],[ID]])&gt;0,"Yes","No action yet"),"")</f>
        <v/>
      </c>
    </row>
    <row r="29" spans="1:15" ht="33.950000000000003" customHeight="1" x14ac:dyDescent="0.25">
      <c r="A29" s="51" t="s">
        <v>175</v>
      </c>
      <c r="B29" s="52"/>
      <c r="C29" s="53"/>
      <c r="D29" s="54" t="str">
        <f>IF(HazardAnalysis[[#This Row],[Step No.]]="","",IFERROR(INDEX(ProcessSteps[Step description],MATCH(HazardAnalysis[[#This Row],[Step No.]],ProcessSteps[Step No.],0)),"Step not in Process Steps"))</f>
        <v/>
      </c>
      <c r="E29" s="53"/>
      <c r="F29" s="53"/>
      <c r="G29" s="52"/>
      <c r="H29" s="52"/>
      <c r="I29" s="55" t="str">
        <f>IF(AND(ISNUMBER(HazardAnalysis[[#This Row],[Severity]]),ISNUMBER(HazardAnalysis[[#This Row],[Probability]])),HazardAnalysis[[#This Row],[Severity]]*HazardAnalysis[[#This Row],[Probability]],"")</f>
        <v/>
      </c>
      <c r="J29" s="56" t="str">
        <f>IF(HazardAnalysis[[#This Row],[Hazard score]]="","",IF(HazardAnalysis[[#This Row],[Hazard score]]&gt;=CriticalFrom,"Critical",IF(HazardAnalysis[[#This Row],[Hazard score]]&gt;=HazardThreshold,"High",IF(HazardAnalysis[[#This Row],[Hazard score]]&gt;=MediumFrom,"Medium","Low"))))</f>
        <v/>
      </c>
      <c r="K29" s="52"/>
      <c r="L29" s="52"/>
      <c r="M29" s="52"/>
      <c r="N29" s="57" t="str">
        <f>IF(HazardAnalysis[[#This Row],[Hazard score]]="","",IF(HazardAnalysis[[#This Row],[Hazard score]]&gt;=HazardThreshold,IF(HazardAnalysis[[#This Row],[Single point weakness?]]="Yes","Proceed: single point weakness",IF(HazardAnalysis[[#This Row],[Single point weakness?]]&lt;&gt;"No","Answer decision tree",IF(HazardAnalysis[[#This Row],[Effective control exists?]]="Yes","Stop: effective control exists",IF(HazardAnalysis[[#This Row],[Effective control exists?]]&lt;&gt;"No","Answer decision tree",IF(HazardAnalysis[[#This Row],[Easily detected?]]="Yes","Stop: easily detected",IF(HazardAnalysis[[#This Row],[Easily detected?]]="No","Proceed: no control or detection","Answer decision tree")))))),IF(HazardAnalysis[[#This Row],[Single point weakness?]]="Yes","Review: single point weakness","Below threshold")))</f>
        <v/>
      </c>
      <c r="O29" s="58" t="str">
        <f>IF(LEFT(HazardAnalysis[[#This Row],[Decision]],7)="Proceed",IF(COUNTIF(ActionPlan[Failure mode ID],HazardAnalysis[[#This Row],[ID]])&gt;0,"Yes","No action yet"),"")</f>
        <v/>
      </c>
    </row>
    <row r="30" spans="1:15" ht="33.950000000000003" customHeight="1" x14ac:dyDescent="0.25">
      <c r="A30" s="51" t="s">
        <v>176</v>
      </c>
      <c r="B30" s="52"/>
      <c r="C30" s="53"/>
      <c r="D30" s="54" t="str">
        <f>IF(HazardAnalysis[[#This Row],[Step No.]]="","",IFERROR(INDEX(ProcessSteps[Step description],MATCH(HazardAnalysis[[#This Row],[Step No.]],ProcessSteps[Step No.],0)),"Step not in Process Steps"))</f>
        <v/>
      </c>
      <c r="E30" s="53"/>
      <c r="F30" s="53"/>
      <c r="G30" s="52"/>
      <c r="H30" s="52"/>
      <c r="I30" s="55" t="str">
        <f>IF(AND(ISNUMBER(HazardAnalysis[[#This Row],[Severity]]),ISNUMBER(HazardAnalysis[[#This Row],[Probability]])),HazardAnalysis[[#This Row],[Severity]]*HazardAnalysis[[#This Row],[Probability]],"")</f>
        <v/>
      </c>
      <c r="J30" s="56" t="str">
        <f>IF(HazardAnalysis[[#This Row],[Hazard score]]="","",IF(HazardAnalysis[[#This Row],[Hazard score]]&gt;=CriticalFrom,"Critical",IF(HazardAnalysis[[#This Row],[Hazard score]]&gt;=HazardThreshold,"High",IF(HazardAnalysis[[#This Row],[Hazard score]]&gt;=MediumFrom,"Medium","Low"))))</f>
        <v/>
      </c>
      <c r="K30" s="52"/>
      <c r="L30" s="52"/>
      <c r="M30" s="52"/>
      <c r="N30" s="57" t="str">
        <f>IF(HazardAnalysis[[#This Row],[Hazard score]]="","",IF(HazardAnalysis[[#This Row],[Hazard score]]&gt;=HazardThreshold,IF(HazardAnalysis[[#This Row],[Single point weakness?]]="Yes","Proceed: single point weakness",IF(HazardAnalysis[[#This Row],[Single point weakness?]]&lt;&gt;"No","Answer decision tree",IF(HazardAnalysis[[#This Row],[Effective control exists?]]="Yes","Stop: effective control exists",IF(HazardAnalysis[[#This Row],[Effective control exists?]]&lt;&gt;"No","Answer decision tree",IF(HazardAnalysis[[#This Row],[Easily detected?]]="Yes","Stop: easily detected",IF(HazardAnalysis[[#This Row],[Easily detected?]]="No","Proceed: no control or detection","Answer decision tree")))))),IF(HazardAnalysis[[#This Row],[Single point weakness?]]="Yes","Review: single point weakness","Below threshold")))</f>
        <v/>
      </c>
      <c r="O30" s="58" t="str">
        <f>IF(LEFT(HazardAnalysis[[#This Row],[Decision]],7)="Proceed",IF(COUNTIF(ActionPlan[Failure mode ID],HazardAnalysis[[#This Row],[ID]])&gt;0,"Yes","No action yet"),"")</f>
        <v/>
      </c>
    </row>
    <row r="31" spans="1:15" ht="33.950000000000003" customHeight="1" x14ac:dyDescent="0.25">
      <c r="A31" s="51" t="s">
        <v>177</v>
      </c>
      <c r="B31" s="52"/>
      <c r="C31" s="53"/>
      <c r="D31" s="54" t="str">
        <f>IF(HazardAnalysis[[#This Row],[Step No.]]="","",IFERROR(INDEX(ProcessSteps[Step description],MATCH(HazardAnalysis[[#This Row],[Step No.]],ProcessSteps[Step No.],0)),"Step not in Process Steps"))</f>
        <v/>
      </c>
      <c r="E31" s="53"/>
      <c r="F31" s="53"/>
      <c r="G31" s="52"/>
      <c r="H31" s="52"/>
      <c r="I31" s="55" t="str">
        <f>IF(AND(ISNUMBER(HazardAnalysis[[#This Row],[Severity]]),ISNUMBER(HazardAnalysis[[#This Row],[Probability]])),HazardAnalysis[[#This Row],[Severity]]*HazardAnalysis[[#This Row],[Probability]],"")</f>
        <v/>
      </c>
      <c r="J31" s="56" t="str">
        <f>IF(HazardAnalysis[[#This Row],[Hazard score]]="","",IF(HazardAnalysis[[#This Row],[Hazard score]]&gt;=CriticalFrom,"Critical",IF(HazardAnalysis[[#This Row],[Hazard score]]&gt;=HazardThreshold,"High",IF(HazardAnalysis[[#This Row],[Hazard score]]&gt;=MediumFrom,"Medium","Low"))))</f>
        <v/>
      </c>
      <c r="K31" s="52"/>
      <c r="L31" s="52"/>
      <c r="M31" s="52"/>
      <c r="N31" s="57" t="str">
        <f>IF(HazardAnalysis[[#This Row],[Hazard score]]="","",IF(HazardAnalysis[[#This Row],[Hazard score]]&gt;=HazardThreshold,IF(HazardAnalysis[[#This Row],[Single point weakness?]]="Yes","Proceed: single point weakness",IF(HazardAnalysis[[#This Row],[Single point weakness?]]&lt;&gt;"No","Answer decision tree",IF(HazardAnalysis[[#This Row],[Effective control exists?]]="Yes","Stop: effective control exists",IF(HazardAnalysis[[#This Row],[Effective control exists?]]&lt;&gt;"No","Answer decision tree",IF(HazardAnalysis[[#This Row],[Easily detected?]]="Yes","Stop: easily detected",IF(HazardAnalysis[[#This Row],[Easily detected?]]="No","Proceed: no control or detection","Answer decision tree")))))),IF(HazardAnalysis[[#This Row],[Single point weakness?]]="Yes","Review: single point weakness","Below threshold")))</f>
        <v/>
      </c>
      <c r="O31" s="58" t="str">
        <f>IF(LEFT(HazardAnalysis[[#This Row],[Decision]],7)="Proceed",IF(COUNTIF(ActionPlan[Failure mode ID],HazardAnalysis[[#This Row],[ID]])&gt;0,"Yes","No action yet"),"")</f>
        <v/>
      </c>
    </row>
    <row r="32" spans="1:15" ht="33.950000000000003" customHeight="1" x14ac:dyDescent="0.25">
      <c r="A32" s="51" t="s">
        <v>178</v>
      </c>
      <c r="B32" s="52"/>
      <c r="C32" s="53"/>
      <c r="D32" s="54" t="str">
        <f>IF(HazardAnalysis[[#This Row],[Step No.]]="","",IFERROR(INDEX(ProcessSteps[Step description],MATCH(HazardAnalysis[[#This Row],[Step No.]],ProcessSteps[Step No.],0)),"Step not in Process Steps"))</f>
        <v/>
      </c>
      <c r="E32" s="53"/>
      <c r="F32" s="53"/>
      <c r="G32" s="52"/>
      <c r="H32" s="52"/>
      <c r="I32" s="55" t="str">
        <f>IF(AND(ISNUMBER(HazardAnalysis[[#This Row],[Severity]]),ISNUMBER(HazardAnalysis[[#This Row],[Probability]])),HazardAnalysis[[#This Row],[Severity]]*HazardAnalysis[[#This Row],[Probability]],"")</f>
        <v/>
      </c>
      <c r="J32" s="56" t="str">
        <f>IF(HazardAnalysis[[#This Row],[Hazard score]]="","",IF(HazardAnalysis[[#This Row],[Hazard score]]&gt;=CriticalFrom,"Critical",IF(HazardAnalysis[[#This Row],[Hazard score]]&gt;=HazardThreshold,"High",IF(HazardAnalysis[[#This Row],[Hazard score]]&gt;=MediumFrom,"Medium","Low"))))</f>
        <v/>
      </c>
      <c r="K32" s="52"/>
      <c r="L32" s="52"/>
      <c r="M32" s="52"/>
      <c r="N32" s="57" t="str">
        <f>IF(HazardAnalysis[[#This Row],[Hazard score]]="","",IF(HazardAnalysis[[#This Row],[Hazard score]]&gt;=HazardThreshold,IF(HazardAnalysis[[#This Row],[Single point weakness?]]="Yes","Proceed: single point weakness",IF(HazardAnalysis[[#This Row],[Single point weakness?]]&lt;&gt;"No","Answer decision tree",IF(HazardAnalysis[[#This Row],[Effective control exists?]]="Yes","Stop: effective control exists",IF(HazardAnalysis[[#This Row],[Effective control exists?]]&lt;&gt;"No","Answer decision tree",IF(HazardAnalysis[[#This Row],[Easily detected?]]="Yes","Stop: easily detected",IF(HazardAnalysis[[#This Row],[Easily detected?]]="No","Proceed: no control or detection","Answer decision tree")))))),IF(HazardAnalysis[[#This Row],[Single point weakness?]]="Yes","Review: single point weakness","Below threshold")))</f>
        <v/>
      </c>
      <c r="O32" s="58" t="str">
        <f>IF(LEFT(HazardAnalysis[[#This Row],[Decision]],7)="Proceed",IF(COUNTIF(ActionPlan[Failure mode ID],HazardAnalysis[[#This Row],[ID]])&gt;0,"Yes","No action yet"),"")</f>
        <v/>
      </c>
    </row>
    <row r="33" spans="1:15" ht="33.950000000000003" customHeight="1" x14ac:dyDescent="0.25">
      <c r="A33" s="51" t="s">
        <v>179</v>
      </c>
      <c r="B33" s="52"/>
      <c r="C33" s="53"/>
      <c r="D33" s="54" t="str">
        <f>IF(HazardAnalysis[[#This Row],[Step No.]]="","",IFERROR(INDEX(ProcessSteps[Step description],MATCH(HazardAnalysis[[#This Row],[Step No.]],ProcessSteps[Step No.],0)),"Step not in Process Steps"))</f>
        <v/>
      </c>
      <c r="E33" s="53"/>
      <c r="F33" s="53"/>
      <c r="G33" s="52"/>
      <c r="H33" s="52"/>
      <c r="I33" s="55" t="str">
        <f>IF(AND(ISNUMBER(HazardAnalysis[[#This Row],[Severity]]),ISNUMBER(HazardAnalysis[[#This Row],[Probability]])),HazardAnalysis[[#This Row],[Severity]]*HazardAnalysis[[#This Row],[Probability]],"")</f>
        <v/>
      </c>
      <c r="J33" s="56" t="str">
        <f>IF(HazardAnalysis[[#This Row],[Hazard score]]="","",IF(HazardAnalysis[[#This Row],[Hazard score]]&gt;=CriticalFrom,"Critical",IF(HazardAnalysis[[#This Row],[Hazard score]]&gt;=HazardThreshold,"High",IF(HazardAnalysis[[#This Row],[Hazard score]]&gt;=MediumFrom,"Medium","Low"))))</f>
        <v/>
      </c>
      <c r="K33" s="52"/>
      <c r="L33" s="52"/>
      <c r="M33" s="52"/>
      <c r="N33" s="57" t="str">
        <f>IF(HazardAnalysis[[#This Row],[Hazard score]]="","",IF(HazardAnalysis[[#This Row],[Hazard score]]&gt;=HazardThreshold,IF(HazardAnalysis[[#This Row],[Single point weakness?]]="Yes","Proceed: single point weakness",IF(HazardAnalysis[[#This Row],[Single point weakness?]]&lt;&gt;"No","Answer decision tree",IF(HazardAnalysis[[#This Row],[Effective control exists?]]="Yes","Stop: effective control exists",IF(HazardAnalysis[[#This Row],[Effective control exists?]]&lt;&gt;"No","Answer decision tree",IF(HazardAnalysis[[#This Row],[Easily detected?]]="Yes","Stop: easily detected",IF(HazardAnalysis[[#This Row],[Easily detected?]]="No","Proceed: no control or detection","Answer decision tree")))))),IF(HazardAnalysis[[#This Row],[Single point weakness?]]="Yes","Review: single point weakness","Below threshold")))</f>
        <v/>
      </c>
      <c r="O33" s="58" t="str">
        <f>IF(LEFT(HazardAnalysis[[#This Row],[Decision]],7)="Proceed",IF(COUNTIF(ActionPlan[Failure mode ID],HazardAnalysis[[#This Row],[ID]])&gt;0,"Yes","No action yet"),"")</f>
        <v/>
      </c>
    </row>
    <row r="34" spans="1:15" ht="33.950000000000003" customHeight="1" x14ac:dyDescent="0.25">
      <c r="A34" s="51" t="s">
        <v>180</v>
      </c>
      <c r="B34" s="52"/>
      <c r="C34" s="53"/>
      <c r="D34" s="54" t="str">
        <f>IF(HazardAnalysis[[#This Row],[Step No.]]="","",IFERROR(INDEX(ProcessSteps[Step description],MATCH(HazardAnalysis[[#This Row],[Step No.]],ProcessSteps[Step No.],0)),"Step not in Process Steps"))</f>
        <v/>
      </c>
      <c r="E34" s="53"/>
      <c r="F34" s="53"/>
      <c r="G34" s="52"/>
      <c r="H34" s="52"/>
      <c r="I34" s="55" t="str">
        <f>IF(AND(ISNUMBER(HazardAnalysis[[#This Row],[Severity]]),ISNUMBER(HazardAnalysis[[#This Row],[Probability]])),HazardAnalysis[[#This Row],[Severity]]*HazardAnalysis[[#This Row],[Probability]],"")</f>
        <v/>
      </c>
      <c r="J34" s="56" t="str">
        <f>IF(HazardAnalysis[[#This Row],[Hazard score]]="","",IF(HazardAnalysis[[#This Row],[Hazard score]]&gt;=CriticalFrom,"Critical",IF(HazardAnalysis[[#This Row],[Hazard score]]&gt;=HazardThreshold,"High",IF(HazardAnalysis[[#This Row],[Hazard score]]&gt;=MediumFrom,"Medium","Low"))))</f>
        <v/>
      </c>
      <c r="K34" s="52"/>
      <c r="L34" s="52"/>
      <c r="M34" s="52"/>
      <c r="N34" s="57" t="str">
        <f>IF(HazardAnalysis[[#This Row],[Hazard score]]="","",IF(HazardAnalysis[[#This Row],[Hazard score]]&gt;=HazardThreshold,IF(HazardAnalysis[[#This Row],[Single point weakness?]]="Yes","Proceed: single point weakness",IF(HazardAnalysis[[#This Row],[Single point weakness?]]&lt;&gt;"No","Answer decision tree",IF(HazardAnalysis[[#This Row],[Effective control exists?]]="Yes","Stop: effective control exists",IF(HazardAnalysis[[#This Row],[Effective control exists?]]&lt;&gt;"No","Answer decision tree",IF(HazardAnalysis[[#This Row],[Easily detected?]]="Yes","Stop: easily detected",IF(HazardAnalysis[[#This Row],[Easily detected?]]="No","Proceed: no control or detection","Answer decision tree")))))),IF(HazardAnalysis[[#This Row],[Single point weakness?]]="Yes","Review: single point weakness","Below threshold")))</f>
        <v/>
      </c>
      <c r="O34" s="58" t="str">
        <f>IF(LEFT(HazardAnalysis[[#This Row],[Decision]],7)="Proceed",IF(COUNTIF(ActionPlan[Failure mode ID],HazardAnalysis[[#This Row],[ID]])&gt;0,"Yes","No action yet"),"")</f>
        <v/>
      </c>
    </row>
    <row r="35" spans="1:15" ht="33.950000000000003" customHeight="1" x14ac:dyDescent="0.25">
      <c r="A35" s="51" t="s">
        <v>181</v>
      </c>
      <c r="B35" s="52"/>
      <c r="C35" s="53"/>
      <c r="D35" s="54" t="str">
        <f>IF(HazardAnalysis[[#This Row],[Step No.]]="","",IFERROR(INDEX(ProcessSteps[Step description],MATCH(HazardAnalysis[[#This Row],[Step No.]],ProcessSteps[Step No.],0)),"Step not in Process Steps"))</f>
        <v/>
      </c>
      <c r="E35" s="53"/>
      <c r="F35" s="53"/>
      <c r="G35" s="52"/>
      <c r="H35" s="52"/>
      <c r="I35" s="55" t="str">
        <f>IF(AND(ISNUMBER(HazardAnalysis[[#This Row],[Severity]]),ISNUMBER(HazardAnalysis[[#This Row],[Probability]])),HazardAnalysis[[#This Row],[Severity]]*HazardAnalysis[[#This Row],[Probability]],"")</f>
        <v/>
      </c>
      <c r="J35" s="56" t="str">
        <f>IF(HazardAnalysis[[#This Row],[Hazard score]]="","",IF(HazardAnalysis[[#This Row],[Hazard score]]&gt;=CriticalFrom,"Critical",IF(HazardAnalysis[[#This Row],[Hazard score]]&gt;=HazardThreshold,"High",IF(HazardAnalysis[[#This Row],[Hazard score]]&gt;=MediumFrom,"Medium","Low"))))</f>
        <v/>
      </c>
      <c r="K35" s="52"/>
      <c r="L35" s="52"/>
      <c r="M35" s="52"/>
      <c r="N35" s="57" t="str">
        <f>IF(HazardAnalysis[[#This Row],[Hazard score]]="","",IF(HazardAnalysis[[#This Row],[Hazard score]]&gt;=HazardThreshold,IF(HazardAnalysis[[#This Row],[Single point weakness?]]="Yes","Proceed: single point weakness",IF(HazardAnalysis[[#This Row],[Single point weakness?]]&lt;&gt;"No","Answer decision tree",IF(HazardAnalysis[[#This Row],[Effective control exists?]]="Yes","Stop: effective control exists",IF(HazardAnalysis[[#This Row],[Effective control exists?]]&lt;&gt;"No","Answer decision tree",IF(HazardAnalysis[[#This Row],[Easily detected?]]="Yes","Stop: easily detected",IF(HazardAnalysis[[#This Row],[Easily detected?]]="No","Proceed: no control or detection","Answer decision tree")))))),IF(HazardAnalysis[[#This Row],[Single point weakness?]]="Yes","Review: single point weakness","Below threshold")))</f>
        <v/>
      </c>
      <c r="O35" s="58" t="str">
        <f>IF(LEFT(HazardAnalysis[[#This Row],[Decision]],7)="Proceed",IF(COUNTIF(ActionPlan[Failure mode ID],HazardAnalysis[[#This Row],[ID]])&gt;0,"Yes","No action yet"),"")</f>
        <v/>
      </c>
    </row>
    <row r="36" spans="1:15" ht="33.950000000000003" customHeight="1" x14ac:dyDescent="0.25">
      <c r="A36" s="51" t="s">
        <v>182</v>
      </c>
      <c r="B36" s="52"/>
      <c r="C36" s="53"/>
      <c r="D36" s="54" t="str">
        <f>IF(HazardAnalysis[[#This Row],[Step No.]]="","",IFERROR(INDEX(ProcessSteps[Step description],MATCH(HazardAnalysis[[#This Row],[Step No.]],ProcessSteps[Step No.],0)),"Step not in Process Steps"))</f>
        <v/>
      </c>
      <c r="E36" s="53"/>
      <c r="F36" s="53"/>
      <c r="G36" s="52"/>
      <c r="H36" s="52"/>
      <c r="I36" s="55" t="str">
        <f>IF(AND(ISNUMBER(HazardAnalysis[[#This Row],[Severity]]),ISNUMBER(HazardAnalysis[[#This Row],[Probability]])),HazardAnalysis[[#This Row],[Severity]]*HazardAnalysis[[#This Row],[Probability]],"")</f>
        <v/>
      </c>
      <c r="J36" s="56" t="str">
        <f>IF(HazardAnalysis[[#This Row],[Hazard score]]="","",IF(HazardAnalysis[[#This Row],[Hazard score]]&gt;=CriticalFrom,"Critical",IF(HazardAnalysis[[#This Row],[Hazard score]]&gt;=HazardThreshold,"High",IF(HazardAnalysis[[#This Row],[Hazard score]]&gt;=MediumFrom,"Medium","Low"))))</f>
        <v/>
      </c>
      <c r="K36" s="52"/>
      <c r="L36" s="52"/>
      <c r="M36" s="52"/>
      <c r="N36" s="57" t="str">
        <f>IF(HazardAnalysis[[#This Row],[Hazard score]]="","",IF(HazardAnalysis[[#This Row],[Hazard score]]&gt;=HazardThreshold,IF(HazardAnalysis[[#This Row],[Single point weakness?]]="Yes","Proceed: single point weakness",IF(HazardAnalysis[[#This Row],[Single point weakness?]]&lt;&gt;"No","Answer decision tree",IF(HazardAnalysis[[#This Row],[Effective control exists?]]="Yes","Stop: effective control exists",IF(HazardAnalysis[[#This Row],[Effective control exists?]]&lt;&gt;"No","Answer decision tree",IF(HazardAnalysis[[#This Row],[Easily detected?]]="Yes","Stop: easily detected",IF(HazardAnalysis[[#This Row],[Easily detected?]]="No","Proceed: no control or detection","Answer decision tree")))))),IF(HazardAnalysis[[#This Row],[Single point weakness?]]="Yes","Review: single point weakness","Below threshold")))</f>
        <v/>
      </c>
      <c r="O36" s="58" t="str">
        <f>IF(LEFT(HazardAnalysis[[#This Row],[Decision]],7)="Proceed",IF(COUNTIF(ActionPlan[Failure mode ID],HazardAnalysis[[#This Row],[ID]])&gt;0,"Yes","No action yet"),"")</f>
        <v/>
      </c>
    </row>
    <row r="37" spans="1:15" ht="33.950000000000003" customHeight="1" x14ac:dyDescent="0.25">
      <c r="A37" s="51" t="s">
        <v>183</v>
      </c>
      <c r="B37" s="52"/>
      <c r="C37" s="53"/>
      <c r="D37" s="54" t="str">
        <f>IF(HazardAnalysis[[#This Row],[Step No.]]="","",IFERROR(INDEX(ProcessSteps[Step description],MATCH(HazardAnalysis[[#This Row],[Step No.]],ProcessSteps[Step No.],0)),"Step not in Process Steps"))</f>
        <v/>
      </c>
      <c r="E37" s="53"/>
      <c r="F37" s="53"/>
      <c r="G37" s="52"/>
      <c r="H37" s="52"/>
      <c r="I37" s="55" t="str">
        <f>IF(AND(ISNUMBER(HazardAnalysis[[#This Row],[Severity]]),ISNUMBER(HazardAnalysis[[#This Row],[Probability]])),HazardAnalysis[[#This Row],[Severity]]*HazardAnalysis[[#This Row],[Probability]],"")</f>
        <v/>
      </c>
      <c r="J37" s="56" t="str">
        <f>IF(HazardAnalysis[[#This Row],[Hazard score]]="","",IF(HazardAnalysis[[#This Row],[Hazard score]]&gt;=CriticalFrom,"Critical",IF(HazardAnalysis[[#This Row],[Hazard score]]&gt;=HazardThreshold,"High",IF(HazardAnalysis[[#This Row],[Hazard score]]&gt;=MediumFrom,"Medium","Low"))))</f>
        <v/>
      </c>
      <c r="K37" s="52"/>
      <c r="L37" s="52"/>
      <c r="M37" s="52"/>
      <c r="N37" s="57" t="str">
        <f>IF(HazardAnalysis[[#This Row],[Hazard score]]="","",IF(HazardAnalysis[[#This Row],[Hazard score]]&gt;=HazardThreshold,IF(HazardAnalysis[[#This Row],[Single point weakness?]]="Yes","Proceed: single point weakness",IF(HazardAnalysis[[#This Row],[Single point weakness?]]&lt;&gt;"No","Answer decision tree",IF(HazardAnalysis[[#This Row],[Effective control exists?]]="Yes","Stop: effective control exists",IF(HazardAnalysis[[#This Row],[Effective control exists?]]&lt;&gt;"No","Answer decision tree",IF(HazardAnalysis[[#This Row],[Easily detected?]]="Yes","Stop: easily detected",IF(HazardAnalysis[[#This Row],[Easily detected?]]="No","Proceed: no control or detection","Answer decision tree")))))),IF(HazardAnalysis[[#This Row],[Single point weakness?]]="Yes","Review: single point weakness","Below threshold")))</f>
        <v/>
      </c>
      <c r="O37" s="58" t="str">
        <f>IF(LEFT(HazardAnalysis[[#This Row],[Decision]],7)="Proceed",IF(COUNTIF(ActionPlan[Failure mode ID],HazardAnalysis[[#This Row],[ID]])&gt;0,"Yes","No action yet"),"")</f>
        <v/>
      </c>
    </row>
    <row r="38" spans="1:15" ht="33.950000000000003" customHeight="1" x14ac:dyDescent="0.25">
      <c r="A38" s="51" t="s">
        <v>184</v>
      </c>
      <c r="B38" s="52"/>
      <c r="C38" s="53"/>
      <c r="D38" s="54" t="str">
        <f>IF(HazardAnalysis[[#This Row],[Step No.]]="","",IFERROR(INDEX(ProcessSteps[Step description],MATCH(HazardAnalysis[[#This Row],[Step No.]],ProcessSteps[Step No.],0)),"Step not in Process Steps"))</f>
        <v/>
      </c>
      <c r="E38" s="53"/>
      <c r="F38" s="53"/>
      <c r="G38" s="52"/>
      <c r="H38" s="52"/>
      <c r="I38" s="55" t="str">
        <f>IF(AND(ISNUMBER(HazardAnalysis[[#This Row],[Severity]]),ISNUMBER(HazardAnalysis[[#This Row],[Probability]])),HazardAnalysis[[#This Row],[Severity]]*HazardAnalysis[[#This Row],[Probability]],"")</f>
        <v/>
      </c>
      <c r="J38" s="56" t="str">
        <f>IF(HazardAnalysis[[#This Row],[Hazard score]]="","",IF(HazardAnalysis[[#This Row],[Hazard score]]&gt;=CriticalFrom,"Critical",IF(HazardAnalysis[[#This Row],[Hazard score]]&gt;=HazardThreshold,"High",IF(HazardAnalysis[[#This Row],[Hazard score]]&gt;=MediumFrom,"Medium","Low"))))</f>
        <v/>
      </c>
      <c r="K38" s="52"/>
      <c r="L38" s="52"/>
      <c r="M38" s="52"/>
      <c r="N38" s="57" t="str">
        <f>IF(HazardAnalysis[[#This Row],[Hazard score]]="","",IF(HazardAnalysis[[#This Row],[Hazard score]]&gt;=HazardThreshold,IF(HazardAnalysis[[#This Row],[Single point weakness?]]="Yes","Proceed: single point weakness",IF(HazardAnalysis[[#This Row],[Single point weakness?]]&lt;&gt;"No","Answer decision tree",IF(HazardAnalysis[[#This Row],[Effective control exists?]]="Yes","Stop: effective control exists",IF(HazardAnalysis[[#This Row],[Effective control exists?]]&lt;&gt;"No","Answer decision tree",IF(HazardAnalysis[[#This Row],[Easily detected?]]="Yes","Stop: easily detected",IF(HazardAnalysis[[#This Row],[Easily detected?]]="No","Proceed: no control or detection","Answer decision tree")))))),IF(HazardAnalysis[[#This Row],[Single point weakness?]]="Yes","Review: single point weakness","Below threshold")))</f>
        <v/>
      </c>
      <c r="O38" s="58" t="str">
        <f>IF(LEFT(HazardAnalysis[[#This Row],[Decision]],7)="Proceed",IF(COUNTIF(ActionPlan[Failure mode ID],HazardAnalysis[[#This Row],[ID]])&gt;0,"Yes","No action yet"),"")</f>
        <v/>
      </c>
    </row>
    <row r="39" spans="1:15" ht="33.950000000000003" customHeight="1" x14ac:dyDescent="0.25">
      <c r="A39" s="51" t="s">
        <v>185</v>
      </c>
      <c r="B39" s="52"/>
      <c r="C39" s="53"/>
      <c r="D39" s="54" t="str">
        <f>IF(HazardAnalysis[[#This Row],[Step No.]]="","",IFERROR(INDEX(ProcessSteps[Step description],MATCH(HazardAnalysis[[#This Row],[Step No.]],ProcessSteps[Step No.],0)),"Step not in Process Steps"))</f>
        <v/>
      </c>
      <c r="E39" s="53"/>
      <c r="F39" s="53"/>
      <c r="G39" s="52"/>
      <c r="H39" s="52"/>
      <c r="I39" s="55" t="str">
        <f>IF(AND(ISNUMBER(HazardAnalysis[[#This Row],[Severity]]),ISNUMBER(HazardAnalysis[[#This Row],[Probability]])),HazardAnalysis[[#This Row],[Severity]]*HazardAnalysis[[#This Row],[Probability]],"")</f>
        <v/>
      </c>
      <c r="J39" s="56" t="str">
        <f>IF(HazardAnalysis[[#This Row],[Hazard score]]="","",IF(HazardAnalysis[[#This Row],[Hazard score]]&gt;=CriticalFrom,"Critical",IF(HazardAnalysis[[#This Row],[Hazard score]]&gt;=HazardThreshold,"High",IF(HazardAnalysis[[#This Row],[Hazard score]]&gt;=MediumFrom,"Medium","Low"))))</f>
        <v/>
      </c>
      <c r="K39" s="52"/>
      <c r="L39" s="52"/>
      <c r="M39" s="52"/>
      <c r="N39" s="57" t="str">
        <f>IF(HazardAnalysis[[#This Row],[Hazard score]]="","",IF(HazardAnalysis[[#This Row],[Hazard score]]&gt;=HazardThreshold,IF(HazardAnalysis[[#This Row],[Single point weakness?]]="Yes","Proceed: single point weakness",IF(HazardAnalysis[[#This Row],[Single point weakness?]]&lt;&gt;"No","Answer decision tree",IF(HazardAnalysis[[#This Row],[Effective control exists?]]="Yes","Stop: effective control exists",IF(HazardAnalysis[[#This Row],[Effective control exists?]]&lt;&gt;"No","Answer decision tree",IF(HazardAnalysis[[#This Row],[Easily detected?]]="Yes","Stop: easily detected",IF(HazardAnalysis[[#This Row],[Easily detected?]]="No","Proceed: no control or detection","Answer decision tree")))))),IF(HazardAnalysis[[#This Row],[Single point weakness?]]="Yes","Review: single point weakness","Below threshold")))</f>
        <v/>
      </c>
      <c r="O39" s="58" t="str">
        <f>IF(LEFT(HazardAnalysis[[#This Row],[Decision]],7)="Proceed",IF(COUNTIF(ActionPlan[Failure mode ID],HazardAnalysis[[#This Row],[ID]])&gt;0,"Yes","No action yet"),"")</f>
        <v/>
      </c>
    </row>
    <row r="40" spans="1:15" ht="33.950000000000003" customHeight="1" x14ac:dyDescent="0.25">
      <c r="A40" s="51" t="s">
        <v>186</v>
      </c>
      <c r="B40" s="52"/>
      <c r="C40" s="53"/>
      <c r="D40" s="54" t="str">
        <f>IF(HazardAnalysis[[#This Row],[Step No.]]="","",IFERROR(INDEX(ProcessSteps[Step description],MATCH(HazardAnalysis[[#This Row],[Step No.]],ProcessSteps[Step No.],0)),"Step not in Process Steps"))</f>
        <v/>
      </c>
      <c r="E40" s="53"/>
      <c r="F40" s="53"/>
      <c r="G40" s="52"/>
      <c r="H40" s="52"/>
      <c r="I40" s="55" t="str">
        <f>IF(AND(ISNUMBER(HazardAnalysis[[#This Row],[Severity]]),ISNUMBER(HazardAnalysis[[#This Row],[Probability]])),HazardAnalysis[[#This Row],[Severity]]*HazardAnalysis[[#This Row],[Probability]],"")</f>
        <v/>
      </c>
      <c r="J40" s="56" t="str">
        <f>IF(HazardAnalysis[[#This Row],[Hazard score]]="","",IF(HazardAnalysis[[#This Row],[Hazard score]]&gt;=CriticalFrom,"Critical",IF(HazardAnalysis[[#This Row],[Hazard score]]&gt;=HazardThreshold,"High",IF(HazardAnalysis[[#This Row],[Hazard score]]&gt;=MediumFrom,"Medium","Low"))))</f>
        <v/>
      </c>
      <c r="K40" s="52"/>
      <c r="L40" s="52"/>
      <c r="M40" s="52"/>
      <c r="N40" s="57" t="str">
        <f>IF(HazardAnalysis[[#This Row],[Hazard score]]="","",IF(HazardAnalysis[[#This Row],[Hazard score]]&gt;=HazardThreshold,IF(HazardAnalysis[[#This Row],[Single point weakness?]]="Yes","Proceed: single point weakness",IF(HazardAnalysis[[#This Row],[Single point weakness?]]&lt;&gt;"No","Answer decision tree",IF(HazardAnalysis[[#This Row],[Effective control exists?]]="Yes","Stop: effective control exists",IF(HazardAnalysis[[#This Row],[Effective control exists?]]&lt;&gt;"No","Answer decision tree",IF(HazardAnalysis[[#This Row],[Easily detected?]]="Yes","Stop: easily detected",IF(HazardAnalysis[[#This Row],[Easily detected?]]="No","Proceed: no control or detection","Answer decision tree")))))),IF(HazardAnalysis[[#This Row],[Single point weakness?]]="Yes","Review: single point weakness","Below threshold")))</f>
        <v/>
      </c>
      <c r="O40" s="58" t="str">
        <f>IF(LEFT(HazardAnalysis[[#This Row],[Decision]],7)="Proceed",IF(COUNTIF(ActionPlan[Failure mode ID],HazardAnalysis[[#This Row],[ID]])&gt;0,"Yes","No action yet"),"")</f>
        <v/>
      </c>
    </row>
    <row r="41" spans="1:15" ht="33.950000000000003" customHeight="1" x14ac:dyDescent="0.25">
      <c r="A41" s="51" t="s">
        <v>187</v>
      </c>
      <c r="B41" s="52"/>
      <c r="C41" s="53"/>
      <c r="D41" s="54" t="str">
        <f>IF(HazardAnalysis[[#This Row],[Step No.]]="","",IFERROR(INDEX(ProcessSteps[Step description],MATCH(HazardAnalysis[[#This Row],[Step No.]],ProcessSteps[Step No.],0)),"Step not in Process Steps"))</f>
        <v/>
      </c>
      <c r="E41" s="53"/>
      <c r="F41" s="53"/>
      <c r="G41" s="52"/>
      <c r="H41" s="52"/>
      <c r="I41" s="55" t="str">
        <f>IF(AND(ISNUMBER(HazardAnalysis[[#This Row],[Severity]]),ISNUMBER(HazardAnalysis[[#This Row],[Probability]])),HazardAnalysis[[#This Row],[Severity]]*HazardAnalysis[[#This Row],[Probability]],"")</f>
        <v/>
      </c>
      <c r="J41" s="56" t="str">
        <f>IF(HazardAnalysis[[#This Row],[Hazard score]]="","",IF(HazardAnalysis[[#This Row],[Hazard score]]&gt;=CriticalFrom,"Critical",IF(HazardAnalysis[[#This Row],[Hazard score]]&gt;=HazardThreshold,"High",IF(HazardAnalysis[[#This Row],[Hazard score]]&gt;=MediumFrom,"Medium","Low"))))</f>
        <v/>
      </c>
      <c r="K41" s="52"/>
      <c r="L41" s="52"/>
      <c r="M41" s="52"/>
      <c r="N41" s="57" t="str">
        <f>IF(HazardAnalysis[[#This Row],[Hazard score]]="","",IF(HazardAnalysis[[#This Row],[Hazard score]]&gt;=HazardThreshold,IF(HazardAnalysis[[#This Row],[Single point weakness?]]="Yes","Proceed: single point weakness",IF(HazardAnalysis[[#This Row],[Single point weakness?]]&lt;&gt;"No","Answer decision tree",IF(HazardAnalysis[[#This Row],[Effective control exists?]]="Yes","Stop: effective control exists",IF(HazardAnalysis[[#This Row],[Effective control exists?]]&lt;&gt;"No","Answer decision tree",IF(HazardAnalysis[[#This Row],[Easily detected?]]="Yes","Stop: easily detected",IF(HazardAnalysis[[#This Row],[Easily detected?]]="No","Proceed: no control or detection","Answer decision tree")))))),IF(HazardAnalysis[[#This Row],[Single point weakness?]]="Yes","Review: single point weakness","Below threshold")))</f>
        <v/>
      </c>
      <c r="O41" s="58" t="str">
        <f>IF(LEFT(HazardAnalysis[[#This Row],[Decision]],7)="Proceed",IF(COUNTIF(ActionPlan[Failure mode ID],HazardAnalysis[[#This Row],[ID]])&gt;0,"Yes","No action yet"),"")</f>
        <v/>
      </c>
    </row>
    <row r="42" spans="1:15" ht="33.950000000000003" customHeight="1" x14ac:dyDescent="0.25">
      <c r="A42" s="51" t="s">
        <v>188</v>
      </c>
      <c r="B42" s="52"/>
      <c r="C42" s="53"/>
      <c r="D42" s="54" t="str">
        <f>IF(HazardAnalysis[[#This Row],[Step No.]]="","",IFERROR(INDEX(ProcessSteps[Step description],MATCH(HazardAnalysis[[#This Row],[Step No.]],ProcessSteps[Step No.],0)),"Step not in Process Steps"))</f>
        <v/>
      </c>
      <c r="E42" s="53"/>
      <c r="F42" s="53"/>
      <c r="G42" s="52"/>
      <c r="H42" s="52"/>
      <c r="I42" s="55" t="str">
        <f>IF(AND(ISNUMBER(HazardAnalysis[[#This Row],[Severity]]),ISNUMBER(HazardAnalysis[[#This Row],[Probability]])),HazardAnalysis[[#This Row],[Severity]]*HazardAnalysis[[#This Row],[Probability]],"")</f>
        <v/>
      </c>
      <c r="J42" s="56" t="str">
        <f>IF(HazardAnalysis[[#This Row],[Hazard score]]="","",IF(HazardAnalysis[[#This Row],[Hazard score]]&gt;=CriticalFrom,"Critical",IF(HazardAnalysis[[#This Row],[Hazard score]]&gt;=HazardThreshold,"High",IF(HazardAnalysis[[#This Row],[Hazard score]]&gt;=MediumFrom,"Medium","Low"))))</f>
        <v/>
      </c>
      <c r="K42" s="52"/>
      <c r="L42" s="52"/>
      <c r="M42" s="52"/>
      <c r="N42" s="57" t="str">
        <f>IF(HazardAnalysis[[#This Row],[Hazard score]]="","",IF(HazardAnalysis[[#This Row],[Hazard score]]&gt;=HazardThreshold,IF(HazardAnalysis[[#This Row],[Single point weakness?]]="Yes","Proceed: single point weakness",IF(HazardAnalysis[[#This Row],[Single point weakness?]]&lt;&gt;"No","Answer decision tree",IF(HazardAnalysis[[#This Row],[Effective control exists?]]="Yes","Stop: effective control exists",IF(HazardAnalysis[[#This Row],[Effective control exists?]]&lt;&gt;"No","Answer decision tree",IF(HazardAnalysis[[#This Row],[Easily detected?]]="Yes","Stop: easily detected",IF(HazardAnalysis[[#This Row],[Easily detected?]]="No","Proceed: no control or detection","Answer decision tree")))))),IF(HazardAnalysis[[#This Row],[Single point weakness?]]="Yes","Review: single point weakness","Below threshold")))</f>
        <v/>
      </c>
      <c r="O42" s="58" t="str">
        <f>IF(LEFT(HazardAnalysis[[#This Row],[Decision]],7)="Proceed",IF(COUNTIF(ActionPlan[Failure mode ID],HazardAnalysis[[#This Row],[ID]])&gt;0,"Yes","No action yet"),"")</f>
        <v/>
      </c>
    </row>
    <row r="43" spans="1:15" ht="33.950000000000003" customHeight="1" x14ac:dyDescent="0.25">
      <c r="A43" s="51" t="s">
        <v>189</v>
      </c>
      <c r="B43" s="52"/>
      <c r="C43" s="53"/>
      <c r="D43" s="54" t="str">
        <f>IF(HazardAnalysis[[#This Row],[Step No.]]="","",IFERROR(INDEX(ProcessSteps[Step description],MATCH(HazardAnalysis[[#This Row],[Step No.]],ProcessSteps[Step No.],0)),"Step not in Process Steps"))</f>
        <v/>
      </c>
      <c r="E43" s="53"/>
      <c r="F43" s="53"/>
      <c r="G43" s="52"/>
      <c r="H43" s="52"/>
      <c r="I43" s="55" t="str">
        <f>IF(AND(ISNUMBER(HazardAnalysis[[#This Row],[Severity]]),ISNUMBER(HazardAnalysis[[#This Row],[Probability]])),HazardAnalysis[[#This Row],[Severity]]*HazardAnalysis[[#This Row],[Probability]],"")</f>
        <v/>
      </c>
      <c r="J43" s="56" t="str">
        <f>IF(HazardAnalysis[[#This Row],[Hazard score]]="","",IF(HazardAnalysis[[#This Row],[Hazard score]]&gt;=CriticalFrom,"Critical",IF(HazardAnalysis[[#This Row],[Hazard score]]&gt;=HazardThreshold,"High",IF(HazardAnalysis[[#This Row],[Hazard score]]&gt;=MediumFrom,"Medium","Low"))))</f>
        <v/>
      </c>
      <c r="K43" s="52"/>
      <c r="L43" s="52"/>
      <c r="M43" s="52"/>
      <c r="N43" s="57" t="str">
        <f>IF(HazardAnalysis[[#This Row],[Hazard score]]="","",IF(HazardAnalysis[[#This Row],[Hazard score]]&gt;=HazardThreshold,IF(HazardAnalysis[[#This Row],[Single point weakness?]]="Yes","Proceed: single point weakness",IF(HazardAnalysis[[#This Row],[Single point weakness?]]&lt;&gt;"No","Answer decision tree",IF(HazardAnalysis[[#This Row],[Effective control exists?]]="Yes","Stop: effective control exists",IF(HazardAnalysis[[#This Row],[Effective control exists?]]&lt;&gt;"No","Answer decision tree",IF(HazardAnalysis[[#This Row],[Easily detected?]]="Yes","Stop: easily detected",IF(HazardAnalysis[[#This Row],[Easily detected?]]="No","Proceed: no control or detection","Answer decision tree")))))),IF(HazardAnalysis[[#This Row],[Single point weakness?]]="Yes","Review: single point weakness","Below threshold")))</f>
        <v/>
      </c>
      <c r="O43" s="58" t="str">
        <f>IF(LEFT(HazardAnalysis[[#This Row],[Decision]],7)="Proceed",IF(COUNTIF(ActionPlan[Failure mode ID],HazardAnalysis[[#This Row],[ID]])&gt;0,"Yes","No action yet"),"")</f>
        <v/>
      </c>
    </row>
    <row r="44" spans="1:15" ht="33.950000000000003" customHeight="1" x14ac:dyDescent="0.25">
      <c r="A44" s="59" t="s">
        <v>190</v>
      </c>
      <c r="B44" s="60"/>
      <c r="C44" s="61"/>
      <c r="D44" s="62" t="str">
        <f>IF(HazardAnalysis[[#This Row],[Step No.]]="","",IFERROR(INDEX(ProcessSteps[Step description],MATCH(HazardAnalysis[[#This Row],[Step No.]],ProcessSteps[Step No.],0)),"Step not in Process Steps"))</f>
        <v/>
      </c>
      <c r="E44" s="61"/>
      <c r="F44" s="61"/>
      <c r="G44" s="60"/>
      <c r="H44" s="60"/>
      <c r="I44" s="63" t="str">
        <f>IF(AND(ISNUMBER(HazardAnalysis[[#This Row],[Severity]]),ISNUMBER(HazardAnalysis[[#This Row],[Probability]])),HazardAnalysis[[#This Row],[Severity]]*HazardAnalysis[[#This Row],[Probability]],"")</f>
        <v/>
      </c>
      <c r="J44" s="64" t="str">
        <f>IF(HazardAnalysis[[#This Row],[Hazard score]]="","",IF(HazardAnalysis[[#This Row],[Hazard score]]&gt;=CriticalFrom,"Critical",IF(HazardAnalysis[[#This Row],[Hazard score]]&gt;=HazardThreshold,"High",IF(HazardAnalysis[[#This Row],[Hazard score]]&gt;=MediumFrom,"Medium","Low"))))</f>
        <v/>
      </c>
      <c r="K44" s="60"/>
      <c r="L44" s="60"/>
      <c r="M44" s="60"/>
      <c r="N44" s="65" t="str">
        <f>IF(HazardAnalysis[[#This Row],[Hazard score]]="","",IF(HazardAnalysis[[#This Row],[Hazard score]]&gt;=HazardThreshold,IF(HazardAnalysis[[#This Row],[Single point weakness?]]="Yes","Proceed: single point weakness",IF(HazardAnalysis[[#This Row],[Single point weakness?]]&lt;&gt;"No","Answer decision tree",IF(HazardAnalysis[[#This Row],[Effective control exists?]]="Yes","Stop: effective control exists",IF(HazardAnalysis[[#This Row],[Effective control exists?]]&lt;&gt;"No","Answer decision tree",IF(HazardAnalysis[[#This Row],[Easily detected?]]="Yes","Stop: easily detected",IF(HazardAnalysis[[#This Row],[Easily detected?]]="No","Proceed: no control or detection","Answer decision tree")))))),IF(HazardAnalysis[[#This Row],[Single point weakness?]]="Yes","Review: single point weakness","Below threshold")))</f>
        <v/>
      </c>
      <c r="O44" s="66" t="str">
        <f>IF(LEFT(HazardAnalysis[[#This Row],[Decision]],7)="Proceed",IF(COUNTIF(ActionPlan[Failure mode ID],HazardAnalysis[[#This Row],[ID]])&gt;0,"Yes","No action yet"),"")</f>
        <v/>
      </c>
    </row>
  </sheetData>
  <conditionalFormatting sqref="D5:D44">
    <cfRule type="expression" dxfId="42" priority="12" stopIfTrue="1">
      <formula>$D5="Step not in Process Steps"</formula>
    </cfRule>
  </conditionalFormatting>
  <conditionalFormatting sqref="I5:J44">
    <cfRule type="expression" dxfId="41" priority="2" stopIfTrue="1">
      <formula>AND(ISNUMBER($I5),$I5&gt;=CriticalFrom)</formula>
    </cfRule>
    <cfRule type="expression" dxfId="40" priority="3" stopIfTrue="1">
      <formula>AND(ISNUMBER($I5),$I5&gt;=HazardThreshold)</formula>
    </cfRule>
    <cfRule type="expression" dxfId="39" priority="4" stopIfTrue="1">
      <formula>AND(ISNUMBER($I5),$I5&gt;=MediumFrom)</formula>
    </cfRule>
    <cfRule type="expression" dxfId="38" priority="5" stopIfTrue="1">
      <formula>ISNUMBER($I5)</formula>
    </cfRule>
  </conditionalFormatting>
  <conditionalFormatting sqref="K5:M44">
    <cfRule type="expression" dxfId="37" priority="1" stopIfTrue="1">
      <formula>AND(ISNUMBER($I5),$I5&gt;=HazardThreshold,K5="")</formula>
    </cfRule>
  </conditionalFormatting>
  <conditionalFormatting sqref="N5:N44">
    <cfRule type="expression" dxfId="36" priority="6" stopIfTrue="1">
      <formula>LEFT($N5,7)="Proceed"</formula>
    </cfRule>
    <cfRule type="expression" dxfId="35" priority="7" stopIfTrue="1">
      <formula>LEFT($N5,4)="Stop"</formula>
    </cfRule>
    <cfRule type="expression" dxfId="34" priority="8" stopIfTrue="1">
      <formula>LEFT($N5,6)="Review"</formula>
    </cfRule>
    <cfRule type="expression" dxfId="33" priority="9" stopIfTrue="1">
      <formula>$N5="Answer decision tree"</formula>
    </cfRule>
  </conditionalFormatting>
  <conditionalFormatting sqref="O5:O44">
    <cfRule type="expression" dxfId="32" priority="10" stopIfTrue="1">
      <formula>$O5="No action yet"</formula>
    </cfRule>
    <cfRule type="expression" dxfId="31" priority="11" stopIfTrue="1">
      <formula>$O5="Yes"</formula>
    </cfRule>
  </conditionalFormatting>
  <dataValidations count="5">
    <dataValidation type="list" allowBlank="1" showInputMessage="1" showErrorMessage="1" errorTitle="Pick from the list" error="Choose one of the listed values." promptTitle="Severity 1-4" prompt="4 Catastrophic, 3 Major, 2 Moderate, 1 Minor (see Scoring Key)." sqref="G5:G44" xr:uid="{7DF3F56B-7A98-46C1-8D12-E1BCCE0080CA}">
      <formula1>"1,2,3,4"</formula1>
    </dataValidation>
    <dataValidation type="list" allowBlank="1" showInputMessage="1" showErrorMessage="1" errorTitle="Pick from the list" error="Choose one of the listed values." promptTitle="Probability 1-4" prompt="4 Frequent, 3 Occasional, 2 Uncommon, 1 Remote (see Scoring Key)." sqref="H5:H44" xr:uid="{AC343B1C-B36F-4323-859B-20CFAE7F7A1E}">
      <formula1>"1,2,3,4"</formula1>
    </dataValidation>
    <dataValidation type="list" allowBlank="1" showInputMessage="1" showErrorMessage="1" errorTitle="Pick from the list" error="Choose one of the listed values." promptTitle="Single point weakness?" prompt="Would failure at this step alone cause the process to fail?" sqref="K5:K44" xr:uid="{C0F44778-9FFD-47E3-A516-70611E7751D4}">
      <formula1>"Yes,No"</formula1>
    </dataValidation>
    <dataValidation type="list" allowBlank="1" showInputMessage="1" showErrorMessage="1" errorTitle="Pick from the list" error="Choose one of the listed values." promptTitle="Effective control exists?" prompt="Is there already a control that effectively prevents or contains this failure?" sqref="L5:L44" xr:uid="{F8A67CCD-CD73-48A8-B1EF-753C3FA80E01}">
      <formula1>"Yes,No"</formula1>
    </dataValidation>
    <dataValidation type="list" allowBlank="1" showInputMessage="1" showErrorMessage="1" errorTitle="Pick from the list" error="Choose one of the listed values." promptTitle="Easily detected?" prompt="Would the failure be obviously detected before it reaches the patient?" sqref="M5:M44" xr:uid="{5CA2D6F2-FCC8-49DD-BB85-112D804EA0FA}">
      <formula1>"Yes,No"</formula1>
    </dataValidation>
  </dataValidations>
  <printOptions horizontalCentered="1"/>
  <pageMargins left="0.5" right="0.5" top="0.59722222222222221" bottom="0.69444444444444442" header="0.5" footer="0.5"/>
  <pageSetup scale="39" fitToHeight="0" orientation="landscape" r:id="rId1"/>
  <headerFooter>
    <oddFooter>&amp;C&amp;A  |  Page &amp;P of &amp;N&amp;REducational HFMEA template</oddFooter>
  </headerFooter>
  <drawing r:id="rId2"/>
  <tableParts count="1">
    <tablePart r:id="rId3"/>
  </tableParts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errorTitle="Pick from the list" error="Choose one of the listed values." promptTitle="Step No." prompt="Pick the step from the Process Steps sheet." xr:uid="{1CBF47E5-CD03-4EA1-A0BE-B37D9B941660}">
          <x14:formula1>
            <xm:f>'Process Steps'!$A$5:$A$24</xm:f>
          </x14:formula1>
          <xm:sqref>B5:B44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153F8A"/>
    <pageSetUpPr fitToPage="1"/>
  </sheetPr>
  <dimension ref="A1:K34"/>
  <sheetViews>
    <sheetView showGridLines="0" workbookViewId="0">
      <pane xSplit="2" ySplit="4" topLeftCell="C5" activePane="bottomRight" state="frozen"/>
      <selection pane="topRight" activeCell="C1" sqref="C1"/>
      <selection pane="bottomLeft" activeCell="A5" sqref="A5"/>
      <selection pane="bottomRight"/>
    </sheetView>
  </sheetViews>
  <sheetFormatPr defaultRowHeight="15" x14ac:dyDescent="0.25"/>
  <cols>
    <col min="1" max="1" width="14.42578125" customWidth="1"/>
    <col min="2" max="2" width="43.85546875" customWidth="1"/>
    <col min="3" max="3" width="13" customWidth="1"/>
    <col min="4" max="4" width="49.5703125" customWidth="1"/>
    <col min="5" max="5" width="17.140625" customWidth="1"/>
    <col min="6" max="6" width="26.7109375" customWidth="1"/>
    <col min="7" max="7" width="17.5703125" customWidth="1"/>
    <col min="8" max="8" width="47.5703125" customWidth="1"/>
    <col min="9" max="9" width="17.140625" customWidth="1"/>
    <col min="10" max="10" width="19" customWidth="1"/>
    <col min="11" max="11" width="16" customWidth="1"/>
  </cols>
  <sheetData>
    <row r="1" spans="1:11" ht="32.1" customHeight="1" x14ac:dyDescent="0.4">
      <c r="A1" s="45" t="s">
        <v>61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 x14ac:dyDescent="0.25">
      <c r="A2" s="1" t="s">
        <v>195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 x14ac:dyDescent="0.25">
      <c r="A3" s="46" t="str">
        <f>"Project: "&amp;ProjectName&amp;"   |   Process: "&amp;ProcessName</f>
        <v>Project: Pediatric weight-based medication dosing (example)   |   Process: Ordering to home administration</v>
      </c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 ht="44.1" customHeight="1" x14ac:dyDescent="0.25">
      <c r="A4" s="67" t="s">
        <v>62</v>
      </c>
      <c r="B4" s="49" t="s">
        <v>32</v>
      </c>
      <c r="C4" s="49" t="s">
        <v>35</v>
      </c>
      <c r="D4" s="48" t="s">
        <v>63</v>
      </c>
      <c r="E4" s="48" t="s">
        <v>64</v>
      </c>
      <c r="F4" s="48" t="s">
        <v>65</v>
      </c>
      <c r="G4" s="48" t="s">
        <v>66</v>
      </c>
      <c r="H4" s="48" t="s">
        <v>67</v>
      </c>
      <c r="I4" s="48" t="s">
        <v>68</v>
      </c>
      <c r="J4" s="48" t="s">
        <v>69</v>
      </c>
      <c r="K4" s="50" t="s">
        <v>70</v>
      </c>
    </row>
    <row r="5" spans="1:11" ht="33.950000000000003" customHeight="1" x14ac:dyDescent="0.25">
      <c r="A5" s="72" t="s">
        <v>40</v>
      </c>
      <c r="B5" s="73" t="str">
        <f>IF(ActionPlan[[#This Row],[Failure mode ID]]="","",IFERROR(INDEX(HazardAnalysis[Failure mode],MATCH(ActionPlan[[#This Row],[Failure mode ID]],HazardAnalysis[ID],0)),"ID not found"))</f>
        <v>Weight entered in pounds instead of kilograms</v>
      </c>
      <c r="C5" s="56">
        <f>IF(ActionPlan[[#This Row],[Failure mode ID]]="","",IFERROR(INDEX(HazardAnalysis[Hazard score],MATCH(ActionPlan[[#This Row],[Failure mode ID]],HazardAnalysis[ID],0)),""))</f>
        <v>12</v>
      </c>
      <c r="D5" s="69" t="s">
        <v>71</v>
      </c>
      <c r="E5" s="52" t="s">
        <v>72</v>
      </c>
      <c r="F5" s="69" t="s">
        <v>73</v>
      </c>
      <c r="G5" s="74"/>
      <c r="H5" s="69" t="s">
        <v>74</v>
      </c>
      <c r="I5" s="52" t="s">
        <v>75</v>
      </c>
      <c r="J5" s="74"/>
      <c r="K5" s="75" t="str">
        <f ca="1">IF(OR(ActionPlan[[#This Row],[Due date]]="",ActionPlan[[#This Row],[Status]]="Complete",ActionPlan[[#This Row],[Status]]="Cancelled"),"",MAX(0,TODAY()-ActionPlan[[#This Row],[Due date]]))</f>
        <v/>
      </c>
    </row>
    <row r="6" spans="1:11" ht="33.950000000000003" customHeight="1" x14ac:dyDescent="0.25">
      <c r="A6" s="72" t="s">
        <v>50</v>
      </c>
      <c r="B6" s="73" t="str">
        <f>IF(ActionPlan[[#This Row],[Failure mode ID]]="","",IFERROR(INDEX(HazardAnalysis[Failure mode],MATCH(ActionPlan[[#This Row],[Failure mode ID]],HazardAnalysis[ID],0)),"ID not found"))</f>
        <v>Wrong concentration drawn up</v>
      </c>
      <c r="C6" s="56">
        <f>IF(ActionPlan[[#This Row],[Failure mode ID]]="","",IFERROR(INDEX(HazardAnalysis[Hazard score],MATCH(ActionPlan[[#This Row],[Failure mode ID]],HazardAnalysis[ID],0)),""))</f>
        <v>8</v>
      </c>
      <c r="D6" s="69" t="s">
        <v>76</v>
      </c>
      <c r="E6" s="52" t="s">
        <v>77</v>
      </c>
      <c r="F6" s="69" t="s">
        <v>78</v>
      </c>
      <c r="G6" s="74"/>
      <c r="H6" s="69" t="s">
        <v>79</v>
      </c>
      <c r="I6" s="52" t="s">
        <v>75</v>
      </c>
      <c r="J6" s="74"/>
      <c r="K6" s="75" t="str">
        <f ca="1">IF(OR(ActionPlan[[#This Row],[Due date]]="",ActionPlan[[#This Row],[Status]]="Complete",ActionPlan[[#This Row],[Status]]="Cancelled"),"",MAX(0,TODAY()-ActionPlan[[#This Row],[Due date]]))</f>
        <v/>
      </c>
    </row>
    <row r="7" spans="1:11" ht="33.950000000000003" customHeight="1" x14ac:dyDescent="0.25">
      <c r="A7" s="72"/>
      <c r="B7" s="73" t="str">
        <f>IF(ActionPlan[[#This Row],[Failure mode ID]]="","",IFERROR(INDEX(HazardAnalysis[Failure mode],MATCH(ActionPlan[[#This Row],[Failure mode ID]],HazardAnalysis[ID],0)),"ID not found"))</f>
        <v/>
      </c>
      <c r="C7" s="56" t="str">
        <f>IF(ActionPlan[[#This Row],[Failure mode ID]]="","",IFERROR(INDEX(HazardAnalysis[Hazard score],MATCH(ActionPlan[[#This Row],[Failure mode ID]],HazardAnalysis[ID],0)),""))</f>
        <v/>
      </c>
      <c r="D7" s="69"/>
      <c r="E7" s="52"/>
      <c r="F7" s="69"/>
      <c r="G7" s="74"/>
      <c r="H7" s="69"/>
      <c r="I7" s="52"/>
      <c r="J7" s="74"/>
      <c r="K7" s="75" t="str">
        <f ca="1">IF(OR(ActionPlan[[#This Row],[Due date]]="",ActionPlan[[#This Row],[Status]]="Complete",ActionPlan[[#This Row],[Status]]="Cancelled"),"",MAX(0,TODAY()-ActionPlan[[#This Row],[Due date]]))</f>
        <v/>
      </c>
    </row>
    <row r="8" spans="1:11" ht="33.950000000000003" customHeight="1" x14ac:dyDescent="0.25">
      <c r="A8" s="72"/>
      <c r="B8" s="73" t="str">
        <f>IF(ActionPlan[[#This Row],[Failure mode ID]]="","",IFERROR(INDEX(HazardAnalysis[Failure mode],MATCH(ActionPlan[[#This Row],[Failure mode ID]],HazardAnalysis[ID],0)),"ID not found"))</f>
        <v/>
      </c>
      <c r="C8" s="56" t="str">
        <f>IF(ActionPlan[[#This Row],[Failure mode ID]]="","",IFERROR(INDEX(HazardAnalysis[Hazard score],MATCH(ActionPlan[[#This Row],[Failure mode ID]],HazardAnalysis[ID],0)),""))</f>
        <v/>
      </c>
      <c r="D8" s="69"/>
      <c r="E8" s="52"/>
      <c r="F8" s="69"/>
      <c r="G8" s="74"/>
      <c r="H8" s="69"/>
      <c r="I8" s="52"/>
      <c r="J8" s="74"/>
      <c r="K8" s="75" t="str">
        <f ca="1">IF(OR(ActionPlan[[#This Row],[Due date]]="",ActionPlan[[#This Row],[Status]]="Complete",ActionPlan[[#This Row],[Status]]="Cancelled"),"",MAX(0,TODAY()-ActionPlan[[#This Row],[Due date]]))</f>
        <v/>
      </c>
    </row>
    <row r="9" spans="1:11" ht="33.950000000000003" customHeight="1" x14ac:dyDescent="0.25">
      <c r="A9" s="72"/>
      <c r="B9" s="73" t="str">
        <f>IF(ActionPlan[[#This Row],[Failure mode ID]]="","",IFERROR(INDEX(HazardAnalysis[Failure mode],MATCH(ActionPlan[[#This Row],[Failure mode ID]],HazardAnalysis[ID],0)),"ID not found"))</f>
        <v/>
      </c>
      <c r="C9" s="56" t="str">
        <f>IF(ActionPlan[[#This Row],[Failure mode ID]]="","",IFERROR(INDEX(HazardAnalysis[Hazard score],MATCH(ActionPlan[[#This Row],[Failure mode ID]],HazardAnalysis[ID],0)),""))</f>
        <v/>
      </c>
      <c r="D9" s="69"/>
      <c r="E9" s="52"/>
      <c r="F9" s="69"/>
      <c r="G9" s="74"/>
      <c r="H9" s="69"/>
      <c r="I9" s="52"/>
      <c r="J9" s="74"/>
      <c r="K9" s="75" t="str">
        <f ca="1">IF(OR(ActionPlan[[#This Row],[Due date]]="",ActionPlan[[#This Row],[Status]]="Complete",ActionPlan[[#This Row],[Status]]="Cancelled"),"",MAX(0,TODAY()-ActionPlan[[#This Row],[Due date]]))</f>
        <v/>
      </c>
    </row>
    <row r="10" spans="1:11" ht="33.950000000000003" customHeight="1" x14ac:dyDescent="0.25">
      <c r="A10" s="72"/>
      <c r="B10" s="73" t="str">
        <f>IF(ActionPlan[[#This Row],[Failure mode ID]]="","",IFERROR(INDEX(HazardAnalysis[Failure mode],MATCH(ActionPlan[[#This Row],[Failure mode ID]],HazardAnalysis[ID],0)),"ID not found"))</f>
        <v/>
      </c>
      <c r="C10" s="56" t="str">
        <f>IF(ActionPlan[[#This Row],[Failure mode ID]]="","",IFERROR(INDEX(HazardAnalysis[Hazard score],MATCH(ActionPlan[[#This Row],[Failure mode ID]],HazardAnalysis[ID],0)),""))</f>
        <v/>
      </c>
      <c r="D10" s="69"/>
      <c r="E10" s="52"/>
      <c r="F10" s="69"/>
      <c r="G10" s="74"/>
      <c r="H10" s="69"/>
      <c r="I10" s="52"/>
      <c r="J10" s="74"/>
      <c r="K10" s="75" t="str">
        <f ca="1">IF(OR(ActionPlan[[#This Row],[Due date]]="",ActionPlan[[#This Row],[Status]]="Complete",ActionPlan[[#This Row],[Status]]="Cancelled"),"",MAX(0,TODAY()-ActionPlan[[#This Row],[Due date]]))</f>
        <v/>
      </c>
    </row>
    <row r="11" spans="1:11" ht="33.950000000000003" customHeight="1" x14ac:dyDescent="0.25">
      <c r="A11" s="72"/>
      <c r="B11" s="73" t="str">
        <f>IF(ActionPlan[[#This Row],[Failure mode ID]]="","",IFERROR(INDEX(HazardAnalysis[Failure mode],MATCH(ActionPlan[[#This Row],[Failure mode ID]],HazardAnalysis[ID],0)),"ID not found"))</f>
        <v/>
      </c>
      <c r="C11" s="56" t="str">
        <f>IF(ActionPlan[[#This Row],[Failure mode ID]]="","",IFERROR(INDEX(HazardAnalysis[Hazard score],MATCH(ActionPlan[[#This Row],[Failure mode ID]],HazardAnalysis[ID],0)),""))</f>
        <v/>
      </c>
      <c r="D11" s="69"/>
      <c r="E11" s="52"/>
      <c r="F11" s="69"/>
      <c r="G11" s="74"/>
      <c r="H11" s="69"/>
      <c r="I11" s="52"/>
      <c r="J11" s="74"/>
      <c r="K11" s="75" t="str">
        <f ca="1">IF(OR(ActionPlan[[#This Row],[Due date]]="",ActionPlan[[#This Row],[Status]]="Complete",ActionPlan[[#This Row],[Status]]="Cancelled"),"",MAX(0,TODAY()-ActionPlan[[#This Row],[Due date]]))</f>
        <v/>
      </c>
    </row>
    <row r="12" spans="1:11" ht="33.950000000000003" customHeight="1" x14ac:dyDescent="0.25">
      <c r="A12" s="72"/>
      <c r="B12" s="73" t="str">
        <f>IF(ActionPlan[[#This Row],[Failure mode ID]]="","",IFERROR(INDEX(HazardAnalysis[Failure mode],MATCH(ActionPlan[[#This Row],[Failure mode ID]],HazardAnalysis[ID],0)),"ID not found"))</f>
        <v/>
      </c>
      <c r="C12" s="56" t="str">
        <f>IF(ActionPlan[[#This Row],[Failure mode ID]]="","",IFERROR(INDEX(HazardAnalysis[Hazard score],MATCH(ActionPlan[[#This Row],[Failure mode ID]],HazardAnalysis[ID],0)),""))</f>
        <v/>
      </c>
      <c r="D12" s="69"/>
      <c r="E12" s="52"/>
      <c r="F12" s="69"/>
      <c r="G12" s="74"/>
      <c r="H12" s="69"/>
      <c r="I12" s="52"/>
      <c r="J12" s="74"/>
      <c r="K12" s="75" t="str">
        <f ca="1">IF(OR(ActionPlan[[#This Row],[Due date]]="",ActionPlan[[#This Row],[Status]]="Complete",ActionPlan[[#This Row],[Status]]="Cancelled"),"",MAX(0,TODAY()-ActionPlan[[#This Row],[Due date]]))</f>
        <v/>
      </c>
    </row>
    <row r="13" spans="1:11" ht="33.950000000000003" customHeight="1" x14ac:dyDescent="0.25">
      <c r="A13" s="72"/>
      <c r="B13" s="73" t="str">
        <f>IF(ActionPlan[[#This Row],[Failure mode ID]]="","",IFERROR(INDEX(HazardAnalysis[Failure mode],MATCH(ActionPlan[[#This Row],[Failure mode ID]],HazardAnalysis[ID],0)),"ID not found"))</f>
        <v/>
      </c>
      <c r="C13" s="56" t="str">
        <f>IF(ActionPlan[[#This Row],[Failure mode ID]]="","",IFERROR(INDEX(HazardAnalysis[Hazard score],MATCH(ActionPlan[[#This Row],[Failure mode ID]],HazardAnalysis[ID],0)),""))</f>
        <v/>
      </c>
      <c r="D13" s="69"/>
      <c r="E13" s="52"/>
      <c r="F13" s="69"/>
      <c r="G13" s="74"/>
      <c r="H13" s="69"/>
      <c r="I13" s="52"/>
      <c r="J13" s="74"/>
      <c r="K13" s="75" t="str">
        <f ca="1">IF(OR(ActionPlan[[#This Row],[Due date]]="",ActionPlan[[#This Row],[Status]]="Complete",ActionPlan[[#This Row],[Status]]="Cancelled"),"",MAX(0,TODAY()-ActionPlan[[#This Row],[Due date]]))</f>
        <v/>
      </c>
    </row>
    <row r="14" spans="1:11" ht="33.950000000000003" customHeight="1" x14ac:dyDescent="0.25">
      <c r="A14" s="72"/>
      <c r="B14" s="73" t="str">
        <f>IF(ActionPlan[[#This Row],[Failure mode ID]]="","",IFERROR(INDEX(HazardAnalysis[Failure mode],MATCH(ActionPlan[[#This Row],[Failure mode ID]],HazardAnalysis[ID],0)),"ID not found"))</f>
        <v/>
      </c>
      <c r="C14" s="56" t="str">
        <f>IF(ActionPlan[[#This Row],[Failure mode ID]]="","",IFERROR(INDEX(HazardAnalysis[Hazard score],MATCH(ActionPlan[[#This Row],[Failure mode ID]],HazardAnalysis[ID],0)),""))</f>
        <v/>
      </c>
      <c r="D14" s="69"/>
      <c r="E14" s="52"/>
      <c r="F14" s="69"/>
      <c r="G14" s="74"/>
      <c r="H14" s="69"/>
      <c r="I14" s="52"/>
      <c r="J14" s="74"/>
      <c r="K14" s="75" t="str">
        <f ca="1">IF(OR(ActionPlan[[#This Row],[Due date]]="",ActionPlan[[#This Row],[Status]]="Complete",ActionPlan[[#This Row],[Status]]="Cancelled"),"",MAX(0,TODAY()-ActionPlan[[#This Row],[Due date]]))</f>
        <v/>
      </c>
    </row>
    <row r="15" spans="1:11" ht="33.950000000000003" customHeight="1" x14ac:dyDescent="0.25">
      <c r="A15" s="72"/>
      <c r="B15" s="73" t="str">
        <f>IF(ActionPlan[[#This Row],[Failure mode ID]]="","",IFERROR(INDEX(HazardAnalysis[Failure mode],MATCH(ActionPlan[[#This Row],[Failure mode ID]],HazardAnalysis[ID],0)),"ID not found"))</f>
        <v/>
      </c>
      <c r="C15" s="56" t="str">
        <f>IF(ActionPlan[[#This Row],[Failure mode ID]]="","",IFERROR(INDEX(HazardAnalysis[Hazard score],MATCH(ActionPlan[[#This Row],[Failure mode ID]],HazardAnalysis[ID],0)),""))</f>
        <v/>
      </c>
      <c r="D15" s="69"/>
      <c r="E15" s="52"/>
      <c r="F15" s="69"/>
      <c r="G15" s="74"/>
      <c r="H15" s="69"/>
      <c r="I15" s="52"/>
      <c r="J15" s="74"/>
      <c r="K15" s="75" t="str">
        <f ca="1">IF(OR(ActionPlan[[#This Row],[Due date]]="",ActionPlan[[#This Row],[Status]]="Complete",ActionPlan[[#This Row],[Status]]="Cancelled"),"",MAX(0,TODAY()-ActionPlan[[#This Row],[Due date]]))</f>
        <v/>
      </c>
    </row>
    <row r="16" spans="1:11" ht="33.950000000000003" customHeight="1" x14ac:dyDescent="0.25">
      <c r="A16" s="72"/>
      <c r="B16" s="73" t="str">
        <f>IF(ActionPlan[[#This Row],[Failure mode ID]]="","",IFERROR(INDEX(HazardAnalysis[Failure mode],MATCH(ActionPlan[[#This Row],[Failure mode ID]],HazardAnalysis[ID],0)),"ID not found"))</f>
        <v/>
      </c>
      <c r="C16" s="56" t="str">
        <f>IF(ActionPlan[[#This Row],[Failure mode ID]]="","",IFERROR(INDEX(HazardAnalysis[Hazard score],MATCH(ActionPlan[[#This Row],[Failure mode ID]],HazardAnalysis[ID],0)),""))</f>
        <v/>
      </c>
      <c r="D16" s="69"/>
      <c r="E16" s="52"/>
      <c r="F16" s="69"/>
      <c r="G16" s="74"/>
      <c r="H16" s="69"/>
      <c r="I16" s="52"/>
      <c r="J16" s="74"/>
      <c r="K16" s="75" t="str">
        <f ca="1">IF(OR(ActionPlan[[#This Row],[Due date]]="",ActionPlan[[#This Row],[Status]]="Complete",ActionPlan[[#This Row],[Status]]="Cancelled"),"",MAX(0,TODAY()-ActionPlan[[#This Row],[Due date]]))</f>
        <v/>
      </c>
    </row>
    <row r="17" spans="1:11" ht="33.950000000000003" customHeight="1" x14ac:dyDescent="0.25">
      <c r="A17" s="72"/>
      <c r="B17" s="73" t="str">
        <f>IF(ActionPlan[[#This Row],[Failure mode ID]]="","",IFERROR(INDEX(HazardAnalysis[Failure mode],MATCH(ActionPlan[[#This Row],[Failure mode ID]],HazardAnalysis[ID],0)),"ID not found"))</f>
        <v/>
      </c>
      <c r="C17" s="56" t="str">
        <f>IF(ActionPlan[[#This Row],[Failure mode ID]]="","",IFERROR(INDEX(HazardAnalysis[Hazard score],MATCH(ActionPlan[[#This Row],[Failure mode ID]],HazardAnalysis[ID],0)),""))</f>
        <v/>
      </c>
      <c r="D17" s="69"/>
      <c r="E17" s="52"/>
      <c r="F17" s="69"/>
      <c r="G17" s="74"/>
      <c r="H17" s="69"/>
      <c r="I17" s="52"/>
      <c r="J17" s="74"/>
      <c r="K17" s="75" t="str">
        <f ca="1">IF(OR(ActionPlan[[#This Row],[Due date]]="",ActionPlan[[#This Row],[Status]]="Complete",ActionPlan[[#This Row],[Status]]="Cancelled"),"",MAX(0,TODAY()-ActionPlan[[#This Row],[Due date]]))</f>
        <v/>
      </c>
    </row>
    <row r="18" spans="1:11" ht="33.950000000000003" customHeight="1" x14ac:dyDescent="0.25">
      <c r="A18" s="72"/>
      <c r="B18" s="73" t="str">
        <f>IF(ActionPlan[[#This Row],[Failure mode ID]]="","",IFERROR(INDEX(HazardAnalysis[Failure mode],MATCH(ActionPlan[[#This Row],[Failure mode ID]],HazardAnalysis[ID],0)),"ID not found"))</f>
        <v/>
      </c>
      <c r="C18" s="56" t="str">
        <f>IF(ActionPlan[[#This Row],[Failure mode ID]]="","",IFERROR(INDEX(HazardAnalysis[Hazard score],MATCH(ActionPlan[[#This Row],[Failure mode ID]],HazardAnalysis[ID],0)),""))</f>
        <v/>
      </c>
      <c r="D18" s="69"/>
      <c r="E18" s="52"/>
      <c r="F18" s="69"/>
      <c r="G18" s="74"/>
      <c r="H18" s="69"/>
      <c r="I18" s="52"/>
      <c r="J18" s="74"/>
      <c r="K18" s="75" t="str">
        <f ca="1">IF(OR(ActionPlan[[#This Row],[Due date]]="",ActionPlan[[#This Row],[Status]]="Complete",ActionPlan[[#This Row],[Status]]="Cancelled"),"",MAX(0,TODAY()-ActionPlan[[#This Row],[Due date]]))</f>
        <v/>
      </c>
    </row>
    <row r="19" spans="1:11" ht="33.950000000000003" customHeight="1" x14ac:dyDescent="0.25">
      <c r="A19" s="72"/>
      <c r="B19" s="73" t="str">
        <f>IF(ActionPlan[[#This Row],[Failure mode ID]]="","",IFERROR(INDEX(HazardAnalysis[Failure mode],MATCH(ActionPlan[[#This Row],[Failure mode ID]],HazardAnalysis[ID],0)),"ID not found"))</f>
        <v/>
      </c>
      <c r="C19" s="56" t="str">
        <f>IF(ActionPlan[[#This Row],[Failure mode ID]]="","",IFERROR(INDEX(HazardAnalysis[Hazard score],MATCH(ActionPlan[[#This Row],[Failure mode ID]],HazardAnalysis[ID],0)),""))</f>
        <v/>
      </c>
      <c r="D19" s="69"/>
      <c r="E19" s="52"/>
      <c r="F19" s="69"/>
      <c r="G19" s="74"/>
      <c r="H19" s="69"/>
      <c r="I19" s="52"/>
      <c r="J19" s="74"/>
      <c r="K19" s="75" t="str">
        <f ca="1">IF(OR(ActionPlan[[#This Row],[Due date]]="",ActionPlan[[#This Row],[Status]]="Complete",ActionPlan[[#This Row],[Status]]="Cancelled"),"",MAX(0,TODAY()-ActionPlan[[#This Row],[Due date]]))</f>
        <v/>
      </c>
    </row>
    <row r="20" spans="1:11" ht="33.950000000000003" customHeight="1" x14ac:dyDescent="0.25">
      <c r="A20" s="72"/>
      <c r="B20" s="73" t="str">
        <f>IF(ActionPlan[[#This Row],[Failure mode ID]]="","",IFERROR(INDEX(HazardAnalysis[Failure mode],MATCH(ActionPlan[[#This Row],[Failure mode ID]],HazardAnalysis[ID],0)),"ID not found"))</f>
        <v/>
      </c>
      <c r="C20" s="56" t="str">
        <f>IF(ActionPlan[[#This Row],[Failure mode ID]]="","",IFERROR(INDEX(HazardAnalysis[Hazard score],MATCH(ActionPlan[[#This Row],[Failure mode ID]],HazardAnalysis[ID],0)),""))</f>
        <v/>
      </c>
      <c r="D20" s="69"/>
      <c r="E20" s="52"/>
      <c r="F20" s="69"/>
      <c r="G20" s="74"/>
      <c r="H20" s="69"/>
      <c r="I20" s="52"/>
      <c r="J20" s="74"/>
      <c r="K20" s="75" t="str">
        <f ca="1">IF(OR(ActionPlan[[#This Row],[Due date]]="",ActionPlan[[#This Row],[Status]]="Complete",ActionPlan[[#This Row],[Status]]="Cancelled"),"",MAX(0,TODAY()-ActionPlan[[#This Row],[Due date]]))</f>
        <v/>
      </c>
    </row>
    <row r="21" spans="1:11" ht="33.950000000000003" customHeight="1" x14ac:dyDescent="0.25">
      <c r="A21" s="72"/>
      <c r="B21" s="73" t="str">
        <f>IF(ActionPlan[[#This Row],[Failure mode ID]]="","",IFERROR(INDEX(HazardAnalysis[Failure mode],MATCH(ActionPlan[[#This Row],[Failure mode ID]],HazardAnalysis[ID],0)),"ID not found"))</f>
        <v/>
      </c>
      <c r="C21" s="56" t="str">
        <f>IF(ActionPlan[[#This Row],[Failure mode ID]]="","",IFERROR(INDEX(HazardAnalysis[Hazard score],MATCH(ActionPlan[[#This Row],[Failure mode ID]],HazardAnalysis[ID],0)),""))</f>
        <v/>
      </c>
      <c r="D21" s="69"/>
      <c r="E21" s="52"/>
      <c r="F21" s="69"/>
      <c r="G21" s="74"/>
      <c r="H21" s="69"/>
      <c r="I21" s="52"/>
      <c r="J21" s="74"/>
      <c r="K21" s="75" t="str">
        <f ca="1">IF(OR(ActionPlan[[#This Row],[Due date]]="",ActionPlan[[#This Row],[Status]]="Complete",ActionPlan[[#This Row],[Status]]="Cancelled"),"",MAX(0,TODAY()-ActionPlan[[#This Row],[Due date]]))</f>
        <v/>
      </c>
    </row>
    <row r="22" spans="1:11" ht="33.950000000000003" customHeight="1" x14ac:dyDescent="0.25">
      <c r="A22" s="72"/>
      <c r="B22" s="73" t="str">
        <f>IF(ActionPlan[[#This Row],[Failure mode ID]]="","",IFERROR(INDEX(HazardAnalysis[Failure mode],MATCH(ActionPlan[[#This Row],[Failure mode ID]],HazardAnalysis[ID],0)),"ID not found"))</f>
        <v/>
      </c>
      <c r="C22" s="56" t="str">
        <f>IF(ActionPlan[[#This Row],[Failure mode ID]]="","",IFERROR(INDEX(HazardAnalysis[Hazard score],MATCH(ActionPlan[[#This Row],[Failure mode ID]],HazardAnalysis[ID],0)),""))</f>
        <v/>
      </c>
      <c r="D22" s="69"/>
      <c r="E22" s="52"/>
      <c r="F22" s="69"/>
      <c r="G22" s="74"/>
      <c r="H22" s="69"/>
      <c r="I22" s="52"/>
      <c r="J22" s="74"/>
      <c r="K22" s="75" t="str">
        <f ca="1">IF(OR(ActionPlan[[#This Row],[Due date]]="",ActionPlan[[#This Row],[Status]]="Complete",ActionPlan[[#This Row],[Status]]="Cancelled"),"",MAX(0,TODAY()-ActionPlan[[#This Row],[Due date]]))</f>
        <v/>
      </c>
    </row>
    <row r="23" spans="1:11" ht="33.950000000000003" customHeight="1" x14ac:dyDescent="0.25">
      <c r="A23" s="72"/>
      <c r="B23" s="73" t="str">
        <f>IF(ActionPlan[[#This Row],[Failure mode ID]]="","",IFERROR(INDEX(HazardAnalysis[Failure mode],MATCH(ActionPlan[[#This Row],[Failure mode ID]],HazardAnalysis[ID],0)),"ID not found"))</f>
        <v/>
      </c>
      <c r="C23" s="56" t="str">
        <f>IF(ActionPlan[[#This Row],[Failure mode ID]]="","",IFERROR(INDEX(HazardAnalysis[Hazard score],MATCH(ActionPlan[[#This Row],[Failure mode ID]],HazardAnalysis[ID],0)),""))</f>
        <v/>
      </c>
      <c r="D23" s="69"/>
      <c r="E23" s="52"/>
      <c r="F23" s="69"/>
      <c r="G23" s="74"/>
      <c r="H23" s="69"/>
      <c r="I23" s="52"/>
      <c r="J23" s="74"/>
      <c r="K23" s="75" t="str">
        <f ca="1">IF(OR(ActionPlan[[#This Row],[Due date]]="",ActionPlan[[#This Row],[Status]]="Complete",ActionPlan[[#This Row],[Status]]="Cancelled"),"",MAX(0,TODAY()-ActionPlan[[#This Row],[Due date]]))</f>
        <v/>
      </c>
    </row>
    <row r="24" spans="1:11" ht="33.950000000000003" customHeight="1" x14ac:dyDescent="0.25">
      <c r="A24" s="72"/>
      <c r="B24" s="73" t="str">
        <f>IF(ActionPlan[[#This Row],[Failure mode ID]]="","",IFERROR(INDEX(HazardAnalysis[Failure mode],MATCH(ActionPlan[[#This Row],[Failure mode ID]],HazardAnalysis[ID],0)),"ID not found"))</f>
        <v/>
      </c>
      <c r="C24" s="56" t="str">
        <f>IF(ActionPlan[[#This Row],[Failure mode ID]]="","",IFERROR(INDEX(HazardAnalysis[Hazard score],MATCH(ActionPlan[[#This Row],[Failure mode ID]],HazardAnalysis[ID],0)),""))</f>
        <v/>
      </c>
      <c r="D24" s="69"/>
      <c r="E24" s="52"/>
      <c r="F24" s="69"/>
      <c r="G24" s="74"/>
      <c r="H24" s="69"/>
      <c r="I24" s="52"/>
      <c r="J24" s="74"/>
      <c r="K24" s="75" t="str">
        <f ca="1">IF(OR(ActionPlan[[#This Row],[Due date]]="",ActionPlan[[#This Row],[Status]]="Complete",ActionPlan[[#This Row],[Status]]="Cancelled"),"",MAX(0,TODAY()-ActionPlan[[#This Row],[Due date]]))</f>
        <v/>
      </c>
    </row>
    <row r="25" spans="1:11" ht="33.950000000000003" customHeight="1" x14ac:dyDescent="0.25">
      <c r="A25" s="72"/>
      <c r="B25" s="73" t="str">
        <f>IF(ActionPlan[[#This Row],[Failure mode ID]]="","",IFERROR(INDEX(HazardAnalysis[Failure mode],MATCH(ActionPlan[[#This Row],[Failure mode ID]],HazardAnalysis[ID],0)),"ID not found"))</f>
        <v/>
      </c>
      <c r="C25" s="56" t="str">
        <f>IF(ActionPlan[[#This Row],[Failure mode ID]]="","",IFERROR(INDEX(HazardAnalysis[Hazard score],MATCH(ActionPlan[[#This Row],[Failure mode ID]],HazardAnalysis[ID],0)),""))</f>
        <v/>
      </c>
      <c r="D25" s="69"/>
      <c r="E25" s="52"/>
      <c r="F25" s="69"/>
      <c r="G25" s="74"/>
      <c r="H25" s="69"/>
      <c r="I25" s="52"/>
      <c r="J25" s="74"/>
      <c r="K25" s="75" t="str">
        <f ca="1">IF(OR(ActionPlan[[#This Row],[Due date]]="",ActionPlan[[#This Row],[Status]]="Complete",ActionPlan[[#This Row],[Status]]="Cancelled"),"",MAX(0,TODAY()-ActionPlan[[#This Row],[Due date]]))</f>
        <v/>
      </c>
    </row>
    <row r="26" spans="1:11" ht="33.950000000000003" customHeight="1" x14ac:dyDescent="0.25">
      <c r="A26" s="72"/>
      <c r="B26" s="73" t="str">
        <f>IF(ActionPlan[[#This Row],[Failure mode ID]]="","",IFERROR(INDEX(HazardAnalysis[Failure mode],MATCH(ActionPlan[[#This Row],[Failure mode ID]],HazardAnalysis[ID],0)),"ID not found"))</f>
        <v/>
      </c>
      <c r="C26" s="56" t="str">
        <f>IF(ActionPlan[[#This Row],[Failure mode ID]]="","",IFERROR(INDEX(HazardAnalysis[Hazard score],MATCH(ActionPlan[[#This Row],[Failure mode ID]],HazardAnalysis[ID],0)),""))</f>
        <v/>
      </c>
      <c r="D26" s="69"/>
      <c r="E26" s="52"/>
      <c r="F26" s="69"/>
      <c r="G26" s="74"/>
      <c r="H26" s="69"/>
      <c r="I26" s="52"/>
      <c r="J26" s="74"/>
      <c r="K26" s="75" t="str">
        <f ca="1">IF(OR(ActionPlan[[#This Row],[Due date]]="",ActionPlan[[#This Row],[Status]]="Complete",ActionPlan[[#This Row],[Status]]="Cancelled"),"",MAX(0,TODAY()-ActionPlan[[#This Row],[Due date]]))</f>
        <v/>
      </c>
    </row>
    <row r="27" spans="1:11" ht="33.950000000000003" customHeight="1" x14ac:dyDescent="0.25">
      <c r="A27" s="72"/>
      <c r="B27" s="73" t="str">
        <f>IF(ActionPlan[[#This Row],[Failure mode ID]]="","",IFERROR(INDEX(HazardAnalysis[Failure mode],MATCH(ActionPlan[[#This Row],[Failure mode ID]],HazardAnalysis[ID],0)),"ID not found"))</f>
        <v/>
      </c>
      <c r="C27" s="56" t="str">
        <f>IF(ActionPlan[[#This Row],[Failure mode ID]]="","",IFERROR(INDEX(HazardAnalysis[Hazard score],MATCH(ActionPlan[[#This Row],[Failure mode ID]],HazardAnalysis[ID],0)),""))</f>
        <v/>
      </c>
      <c r="D27" s="69"/>
      <c r="E27" s="52"/>
      <c r="F27" s="69"/>
      <c r="G27" s="74"/>
      <c r="H27" s="69"/>
      <c r="I27" s="52"/>
      <c r="J27" s="74"/>
      <c r="K27" s="75" t="str">
        <f ca="1">IF(OR(ActionPlan[[#This Row],[Due date]]="",ActionPlan[[#This Row],[Status]]="Complete",ActionPlan[[#This Row],[Status]]="Cancelled"),"",MAX(0,TODAY()-ActionPlan[[#This Row],[Due date]]))</f>
        <v/>
      </c>
    </row>
    <row r="28" spans="1:11" ht="33.950000000000003" customHeight="1" x14ac:dyDescent="0.25">
      <c r="A28" s="72"/>
      <c r="B28" s="73" t="str">
        <f>IF(ActionPlan[[#This Row],[Failure mode ID]]="","",IFERROR(INDEX(HazardAnalysis[Failure mode],MATCH(ActionPlan[[#This Row],[Failure mode ID]],HazardAnalysis[ID],0)),"ID not found"))</f>
        <v/>
      </c>
      <c r="C28" s="56" t="str">
        <f>IF(ActionPlan[[#This Row],[Failure mode ID]]="","",IFERROR(INDEX(HazardAnalysis[Hazard score],MATCH(ActionPlan[[#This Row],[Failure mode ID]],HazardAnalysis[ID],0)),""))</f>
        <v/>
      </c>
      <c r="D28" s="69"/>
      <c r="E28" s="52"/>
      <c r="F28" s="69"/>
      <c r="G28" s="74"/>
      <c r="H28" s="69"/>
      <c r="I28" s="52"/>
      <c r="J28" s="74"/>
      <c r="K28" s="75" t="str">
        <f ca="1">IF(OR(ActionPlan[[#This Row],[Due date]]="",ActionPlan[[#This Row],[Status]]="Complete",ActionPlan[[#This Row],[Status]]="Cancelled"),"",MAX(0,TODAY()-ActionPlan[[#This Row],[Due date]]))</f>
        <v/>
      </c>
    </row>
    <row r="29" spans="1:11" ht="33.950000000000003" customHeight="1" x14ac:dyDescent="0.25">
      <c r="A29" s="72"/>
      <c r="B29" s="73" t="str">
        <f>IF(ActionPlan[[#This Row],[Failure mode ID]]="","",IFERROR(INDEX(HazardAnalysis[Failure mode],MATCH(ActionPlan[[#This Row],[Failure mode ID]],HazardAnalysis[ID],0)),"ID not found"))</f>
        <v/>
      </c>
      <c r="C29" s="56" t="str">
        <f>IF(ActionPlan[[#This Row],[Failure mode ID]]="","",IFERROR(INDEX(HazardAnalysis[Hazard score],MATCH(ActionPlan[[#This Row],[Failure mode ID]],HazardAnalysis[ID],0)),""))</f>
        <v/>
      </c>
      <c r="D29" s="69"/>
      <c r="E29" s="52"/>
      <c r="F29" s="69"/>
      <c r="G29" s="74"/>
      <c r="H29" s="69"/>
      <c r="I29" s="52"/>
      <c r="J29" s="74"/>
      <c r="K29" s="75" t="str">
        <f ca="1">IF(OR(ActionPlan[[#This Row],[Due date]]="",ActionPlan[[#This Row],[Status]]="Complete",ActionPlan[[#This Row],[Status]]="Cancelled"),"",MAX(0,TODAY()-ActionPlan[[#This Row],[Due date]]))</f>
        <v/>
      </c>
    </row>
    <row r="30" spans="1:11" ht="33.950000000000003" customHeight="1" x14ac:dyDescent="0.25">
      <c r="A30" s="72"/>
      <c r="B30" s="73" t="str">
        <f>IF(ActionPlan[[#This Row],[Failure mode ID]]="","",IFERROR(INDEX(HazardAnalysis[Failure mode],MATCH(ActionPlan[[#This Row],[Failure mode ID]],HazardAnalysis[ID],0)),"ID not found"))</f>
        <v/>
      </c>
      <c r="C30" s="56" t="str">
        <f>IF(ActionPlan[[#This Row],[Failure mode ID]]="","",IFERROR(INDEX(HazardAnalysis[Hazard score],MATCH(ActionPlan[[#This Row],[Failure mode ID]],HazardAnalysis[ID],0)),""))</f>
        <v/>
      </c>
      <c r="D30" s="69"/>
      <c r="E30" s="52"/>
      <c r="F30" s="69"/>
      <c r="G30" s="74"/>
      <c r="H30" s="69"/>
      <c r="I30" s="52"/>
      <c r="J30" s="74"/>
      <c r="K30" s="75" t="str">
        <f ca="1">IF(OR(ActionPlan[[#This Row],[Due date]]="",ActionPlan[[#This Row],[Status]]="Complete",ActionPlan[[#This Row],[Status]]="Cancelled"),"",MAX(0,TODAY()-ActionPlan[[#This Row],[Due date]]))</f>
        <v/>
      </c>
    </row>
    <row r="31" spans="1:11" ht="33.950000000000003" customHeight="1" x14ac:dyDescent="0.25">
      <c r="A31" s="72"/>
      <c r="B31" s="73" t="str">
        <f>IF(ActionPlan[[#This Row],[Failure mode ID]]="","",IFERROR(INDEX(HazardAnalysis[Failure mode],MATCH(ActionPlan[[#This Row],[Failure mode ID]],HazardAnalysis[ID],0)),"ID not found"))</f>
        <v/>
      </c>
      <c r="C31" s="56" t="str">
        <f>IF(ActionPlan[[#This Row],[Failure mode ID]]="","",IFERROR(INDEX(HazardAnalysis[Hazard score],MATCH(ActionPlan[[#This Row],[Failure mode ID]],HazardAnalysis[ID],0)),""))</f>
        <v/>
      </c>
      <c r="D31" s="69"/>
      <c r="E31" s="52"/>
      <c r="F31" s="69"/>
      <c r="G31" s="74"/>
      <c r="H31" s="69"/>
      <c r="I31" s="52"/>
      <c r="J31" s="74"/>
      <c r="K31" s="75" t="str">
        <f ca="1">IF(OR(ActionPlan[[#This Row],[Due date]]="",ActionPlan[[#This Row],[Status]]="Complete",ActionPlan[[#This Row],[Status]]="Cancelled"),"",MAX(0,TODAY()-ActionPlan[[#This Row],[Due date]]))</f>
        <v/>
      </c>
    </row>
    <row r="32" spans="1:11" ht="33.950000000000003" customHeight="1" x14ac:dyDescent="0.25">
      <c r="A32" s="72"/>
      <c r="B32" s="73" t="str">
        <f>IF(ActionPlan[[#This Row],[Failure mode ID]]="","",IFERROR(INDEX(HazardAnalysis[Failure mode],MATCH(ActionPlan[[#This Row],[Failure mode ID]],HazardAnalysis[ID],0)),"ID not found"))</f>
        <v/>
      </c>
      <c r="C32" s="56" t="str">
        <f>IF(ActionPlan[[#This Row],[Failure mode ID]]="","",IFERROR(INDEX(HazardAnalysis[Hazard score],MATCH(ActionPlan[[#This Row],[Failure mode ID]],HazardAnalysis[ID],0)),""))</f>
        <v/>
      </c>
      <c r="D32" s="69"/>
      <c r="E32" s="52"/>
      <c r="F32" s="69"/>
      <c r="G32" s="74"/>
      <c r="H32" s="69"/>
      <c r="I32" s="52"/>
      <c r="J32" s="74"/>
      <c r="K32" s="75" t="str">
        <f ca="1">IF(OR(ActionPlan[[#This Row],[Due date]]="",ActionPlan[[#This Row],[Status]]="Complete",ActionPlan[[#This Row],[Status]]="Cancelled"),"",MAX(0,TODAY()-ActionPlan[[#This Row],[Due date]]))</f>
        <v/>
      </c>
    </row>
    <row r="33" spans="1:11" ht="33.950000000000003" customHeight="1" x14ac:dyDescent="0.25">
      <c r="A33" s="72"/>
      <c r="B33" s="73" t="str">
        <f>IF(ActionPlan[[#This Row],[Failure mode ID]]="","",IFERROR(INDEX(HazardAnalysis[Failure mode],MATCH(ActionPlan[[#This Row],[Failure mode ID]],HazardAnalysis[ID],0)),"ID not found"))</f>
        <v/>
      </c>
      <c r="C33" s="56" t="str">
        <f>IF(ActionPlan[[#This Row],[Failure mode ID]]="","",IFERROR(INDEX(HazardAnalysis[Hazard score],MATCH(ActionPlan[[#This Row],[Failure mode ID]],HazardAnalysis[ID],0)),""))</f>
        <v/>
      </c>
      <c r="D33" s="69"/>
      <c r="E33" s="52"/>
      <c r="F33" s="69"/>
      <c r="G33" s="74"/>
      <c r="H33" s="69"/>
      <c r="I33" s="52"/>
      <c r="J33" s="74"/>
      <c r="K33" s="75" t="str">
        <f ca="1">IF(OR(ActionPlan[[#This Row],[Due date]]="",ActionPlan[[#This Row],[Status]]="Complete",ActionPlan[[#This Row],[Status]]="Cancelled"),"",MAX(0,TODAY()-ActionPlan[[#This Row],[Due date]]))</f>
        <v/>
      </c>
    </row>
    <row r="34" spans="1:11" ht="33.950000000000003" customHeight="1" x14ac:dyDescent="0.25">
      <c r="A34" s="76"/>
      <c r="B34" s="77" t="str">
        <f>IF(ActionPlan[[#This Row],[Failure mode ID]]="","",IFERROR(INDEX(HazardAnalysis[Failure mode],MATCH(ActionPlan[[#This Row],[Failure mode ID]],HazardAnalysis[ID],0)),"ID not found"))</f>
        <v/>
      </c>
      <c r="C34" s="64" t="str">
        <f>IF(ActionPlan[[#This Row],[Failure mode ID]]="","",IFERROR(INDEX(HazardAnalysis[Hazard score],MATCH(ActionPlan[[#This Row],[Failure mode ID]],HazardAnalysis[ID],0)),""))</f>
        <v/>
      </c>
      <c r="D34" s="71"/>
      <c r="E34" s="60"/>
      <c r="F34" s="71"/>
      <c r="G34" s="78"/>
      <c r="H34" s="71"/>
      <c r="I34" s="60"/>
      <c r="J34" s="78"/>
      <c r="K34" s="79" t="str">
        <f ca="1">IF(OR(ActionPlan[[#This Row],[Due date]]="",ActionPlan[[#This Row],[Status]]="Complete",ActionPlan[[#This Row],[Status]]="Cancelled"),"",MAX(0,TODAY()-ActionPlan[[#This Row],[Due date]]))</f>
        <v/>
      </c>
    </row>
  </sheetData>
  <conditionalFormatting sqref="B5:B34">
    <cfRule type="expression" dxfId="29" priority="2" stopIfTrue="1">
      <formula>$B5="ID not found"</formula>
    </cfRule>
  </conditionalFormatting>
  <conditionalFormatting sqref="G5:G34">
    <cfRule type="expression" dxfId="28" priority="9" stopIfTrue="1">
      <formula>AND(ISNUMBER($G5),ISNUMBER($K5),$K5&gt;0)</formula>
    </cfRule>
  </conditionalFormatting>
  <conditionalFormatting sqref="I5:I34">
    <cfRule type="expression" dxfId="27" priority="3" stopIfTrue="1">
      <formula>$I5="Complete"</formula>
    </cfRule>
    <cfRule type="expression" dxfId="26" priority="4" stopIfTrue="1">
      <formula>$I5="In progress"</formula>
    </cfRule>
    <cfRule type="expression" dxfId="25" priority="5" stopIfTrue="1">
      <formula>$I5="Cancelled"</formula>
    </cfRule>
    <cfRule type="expression" dxfId="24" priority="6" stopIfTrue="1">
      <formula>$I5="Not started"</formula>
    </cfRule>
  </conditionalFormatting>
  <conditionalFormatting sqref="J5:J34">
    <cfRule type="expression" dxfId="23" priority="7" stopIfTrue="1">
      <formula>AND($I5="Complete",$J5="")</formula>
    </cfRule>
  </conditionalFormatting>
  <conditionalFormatting sqref="K5:K34">
    <cfRule type="expression" dxfId="22" priority="8" stopIfTrue="1">
      <formula>AND(ISNUMBER($K5),$K5&gt;0)</formula>
    </cfRule>
  </conditionalFormatting>
  <dataValidations count="3">
    <dataValidation type="list" allowBlank="1" showInputMessage="1" showErrorMessage="1" errorTitle="Pick from the list" error="Choose one of the listed values." promptTitle="Action type" prompt="Eliminate the hazard, Control it, or Accept the risk." sqref="E5:E34" xr:uid="{F2A67D02-F0C7-469B-9DAA-3C355DC50954}">
      <formula1>"Eliminate,Control,Accept"</formula1>
    </dataValidation>
    <dataValidation type="list" allowBlank="1" showInputMessage="1" showErrorMessage="1" errorTitle="Pick from the list" error="Choose one of the listed values." promptTitle="Status" prompt="Current status of the action." sqref="I5:I34" xr:uid="{4E0CFB1E-736B-480E-9A10-81017B3F7D7F}">
      <formula1>"Not started,In progress,Complete,Cancelled"</formula1>
    </dataValidation>
    <dataValidation type="date" allowBlank="1" showInputMessage="1" showErrorMessage="1" errorTitle="Date needed" error="Enter a valid date, for example 31 Dec 2026." sqref="G5:G34 J5:J34" xr:uid="{DF273C62-B9D5-46FD-B408-E73E0387809B}">
      <formula1>36526</formula1>
      <formula2>73415</formula2>
    </dataValidation>
  </dataValidations>
  <printOptions horizontalCentered="1"/>
  <pageMargins left="0.5" right="0.5" top="0.59722222222222221" bottom="0.69444444444444442" header="0.5" footer="0.5"/>
  <pageSetup scale="45" fitToHeight="0" orientation="landscape" r:id="rId1"/>
  <headerFooter>
    <oddFooter>&amp;C&amp;A  |  Page &amp;P of &amp;N&amp;REducational HFMEA template</oddFooter>
  </headerFooter>
  <drawing r:id="rId2"/>
  <tableParts count="1">
    <tablePart r:id="rId3"/>
  </tableParts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stopIfTrue="1" id="{509E5D5B-9E4C-43C5-8078-A8080909284F}">
            <xm:f>AND($A5&lt;&gt;"",LEFT(IFERROR(INDEX('Hazard Analysis'!$N$5:$N$44,MATCH($A5,'Hazard Analysis'!$A$5:$A$44,0)),""),7)&lt;&gt;"Proceed")</xm:f>
            <x14:dxf>
              <font>
                <b/>
                <i val="0"/>
                <color rgb="FF000000"/>
              </font>
              <fill>
                <patternFill patternType="solid">
                  <fgColor indexed="64"/>
                  <bgColor rgb="FFFFC000"/>
                </patternFill>
              </fill>
            </x14:dxf>
          </x14:cfRule>
          <xm:sqref>A5:A34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errorTitle="Pick from the list" error="Choose one of the listed values." promptTitle="Failure mode ID" prompt="Pick the ID of a failure mode marked Proceed on Hazard Analysis." xr:uid="{5115681A-A4C2-4305-B000-2B95A123C920}">
          <x14:formula1>
            <xm:f>'Hazard Analysis'!$A$5:$A$44</xm:f>
          </x14:formula1>
          <xm:sqref>A5:A34</xm:sqref>
        </x14:dataValidation>
      </x14:dataValidations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1E7B4F"/>
    <pageSetUpPr fitToPage="1"/>
  </sheetPr>
  <dimension ref="A1:N60"/>
  <sheetViews>
    <sheetView showGridLines="0" workbookViewId="0"/>
  </sheetViews>
  <sheetFormatPr defaultRowHeight="15" x14ac:dyDescent="0.25"/>
  <cols>
    <col min="1" max="12" width="17.140625" customWidth="1"/>
    <col min="13" max="13" width="4.5703125" customWidth="1"/>
    <col min="14" max="14" width="11.42578125" customWidth="1"/>
  </cols>
  <sheetData>
    <row r="1" spans="1:14" ht="33.950000000000003" customHeight="1" x14ac:dyDescent="0.25">
      <c r="A1" s="80" t="s">
        <v>196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</row>
    <row r="2" spans="1:14" x14ac:dyDescent="0.25">
      <c r="A2" s="81" t="str">
        <f>"Project: "&amp;ProjectName&amp;"   |   Process: "&amp;ProcessName&amp;"   |   Analysis date: "&amp;TEXT('How-To'!B11,"d mmm yyyy")</f>
        <v>Project: Pediatric weight-based medication dosing (example)   |   Process: Ordering to home administration   |   Analysis date: 6 Oct 2026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</row>
    <row r="3" spans="1:14" ht="8.1" customHeight="1" thickBot="1" x14ac:dyDescent="0.3">
      <c r="A3" s="7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</row>
    <row r="4" spans="1:14" ht="21.95" customHeight="1" thickTop="1" x14ac:dyDescent="0.25">
      <c r="A4" s="125" t="s">
        <v>197</v>
      </c>
      <c r="B4" s="126"/>
      <c r="C4" s="125" t="s">
        <v>198</v>
      </c>
      <c r="D4" s="126"/>
      <c r="E4" s="125" t="s">
        <v>199</v>
      </c>
      <c r="F4" s="126"/>
      <c r="G4" s="125" t="s">
        <v>200</v>
      </c>
      <c r="H4" s="126"/>
      <c r="I4" s="125" t="s">
        <v>201</v>
      </c>
      <c r="J4" s="126"/>
      <c r="K4" s="125" t="s">
        <v>202</v>
      </c>
      <c r="L4" s="130"/>
      <c r="M4" s="7"/>
      <c r="N4" s="7"/>
    </row>
    <row r="5" spans="1:14" ht="42" customHeight="1" x14ac:dyDescent="0.55000000000000004">
      <c r="A5" s="127">
        <f>COUNT(HazardAnalysis[Hazard score])</f>
        <v>5</v>
      </c>
      <c r="B5" s="128"/>
      <c r="C5" s="127">
        <f>COUNTIF(HazardAnalysis[Hazard score],"&gt;="&amp;HazardThreshold)</f>
        <v>3</v>
      </c>
      <c r="D5" s="128"/>
      <c r="E5" s="127">
        <f>COUNTIF(HazardAnalysis[Decision],"Proceed*")</f>
        <v>3</v>
      </c>
      <c r="F5" s="128"/>
      <c r="G5" s="127">
        <f>COUNTIF(ActionPlan[Status],"Complete")</f>
        <v>0</v>
      </c>
      <c r="H5" s="128"/>
      <c r="I5" s="127">
        <f ca="1">COUNTIF(ActionPlan[Days overdue],"&gt;0")</f>
        <v>0</v>
      </c>
      <c r="J5" s="128"/>
      <c r="K5" s="127">
        <f>COUNTIF(HazardAnalysis[Action planned?],"No action yet")</f>
        <v>1</v>
      </c>
      <c r="L5" s="131"/>
      <c r="M5" s="7"/>
      <c r="N5" s="7"/>
    </row>
    <row r="6" spans="1:14" ht="20.100000000000001" customHeight="1" x14ac:dyDescent="0.25">
      <c r="A6" s="129" t="str">
        <f>"of "&amp;ROWS(HazardAnalysis[ID])&amp;" rows available"</f>
        <v>of 40 rows available</v>
      </c>
      <c r="B6" s="128"/>
      <c r="C6" s="129" t="str">
        <f>IF(A5=0,"none scored yet",TEXT(C5/A5,"0%")&amp;" of scored")</f>
        <v>60% of scored</v>
      </c>
      <c r="D6" s="128"/>
      <c r="E6" s="129" t="str">
        <f>IF(C5=0,"none above threshold",TEXT(E5/C5,"0%")&amp;" of those above threshold")</f>
        <v>100% of those above threshold</v>
      </c>
      <c r="F6" s="128"/>
      <c r="G6" s="129" t="str">
        <f>IF(COUNTA(ActionPlan[Action])-COUNTIF(ActionPlan[Status],"Cancelled")=0,"no active actions",TEXT(G5/(COUNTA(ActionPlan[Action])-COUNTIF(ActionPlan[Status],"Cancelled")),"0%")&amp;" of "&amp;(COUNTA(ActionPlan[Action])-COUNTIF(ActionPlan[Status],"Cancelled"))&amp;" active actions")</f>
        <v>0% of 2 active actions</v>
      </c>
      <c r="H6" s="128"/>
      <c r="I6" s="129" t="str">
        <f ca="1">IF(I5=0,"none past due date","past their due date")</f>
        <v>none past due date</v>
      </c>
      <c r="J6" s="128"/>
      <c r="K6" s="129" t="str">
        <f>IF(K5=0,"every Proceed item has an action","add actions on the Action Plan")</f>
        <v>add actions on the Action Plan</v>
      </c>
      <c r="L6" s="131"/>
      <c r="M6" s="7"/>
      <c r="N6" s="7"/>
    </row>
    <row r="7" spans="1:14" ht="9.9499999999999993" customHeight="1" x14ac:dyDescent="0.25">
      <c r="A7" s="7"/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</row>
    <row r="8" spans="1:14" ht="21.95" customHeight="1" x14ac:dyDescent="0.25">
      <c r="A8" s="3" t="s">
        <v>203</v>
      </c>
      <c r="B8" s="3"/>
      <c r="C8" s="3"/>
      <c r="D8" s="3"/>
      <c r="E8" s="3"/>
      <c r="F8" s="3"/>
      <c r="G8" s="3" t="s">
        <v>204</v>
      </c>
      <c r="H8" s="3"/>
      <c r="I8" s="3"/>
      <c r="J8" s="3"/>
      <c r="K8" s="3"/>
      <c r="L8" s="3"/>
      <c r="M8" s="7"/>
      <c r="N8" s="7"/>
    </row>
    <row r="9" spans="1:14" ht="21.95" customHeight="1" x14ac:dyDescent="0.25">
      <c r="A9" s="6" t="s">
        <v>94</v>
      </c>
      <c r="B9" s="6"/>
      <c r="C9" s="6"/>
      <c r="D9" s="6"/>
      <c r="E9" s="38" t="s">
        <v>205</v>
      </c>
      <c r="F9" s="38" t="s">
        <v>206</v>
      </c>
      <c r="G9" s="6" t="s">
        <v>68</v>
      </c>
      <c r="H9" s="6"/>
      <c r="I9" s="6"/>
      <c r="J9" s="6"/>
      <c r="K9" s="38" t="s">
        <v>205</v>
      </c>
      <c r="L9" s="38" t="s">
        <v>206</v>
      </c>
      <c r="M9" s="7"/>
      <c r="N9" s="7"/>
    </row>
    <row r="10" spans="1:14" ht="21" customHeight="1" x14ac:dyDescent="0.25">
      <c r="A10" s="98" t="s">
        <v>207</v>
      </c>
      <c r="B10" s="93"/>
      <c r="C10" s="93"/>
      <c r="D10" s="93"/>
      <c r="E10" s="82">
        <f>COUNTIF(HazardAnalysis[Decision],$A10)</f>
        <v>1</v>
      </c>
      <c r="F10" s="83">
        <f t="shared" ref="F10:F16" si="0">IF($E$17=0,0,E10/$E$17)</f>
        <v>0.2</v>
      </c>
      <c r="G10" s="40" t="s">
        <v>75</v>
      </c>
      <c r="H10" s="40"/>
      <c r="I10" s="40"/>
      <c r="J10" s="40"/>
      <c r="K10" s="82">
        <f>COUNTIF(ActionPlan[Status],$G10)</f>
        <v>2</v>
      </c>
      <c r="L10" s="83">
        <f t="shared" ref="L10:L15" si="1">IF($K$15=0,0,K10/$K$15)</f>
        <v>1</v>
      </c>
      <c r="M10" s="7"/>
      <c r="N10" s="7"/>
    </row>
    <row r="11" spans="1:14" ht="21" customHeight="1" x14ac:dyDescent="0.25">
      <c r="A11" s="99" t="s">
        <v>208</v>
      </c>
      <c r="B11" s="94"/>
      <c r="C11" s="94"/>
      <c r="D11" s="94"/>
      <c r="E11" s="84">
        <f>COUNTIF(HazardAnalysis[Decision],$A11)</f>
        <v>2</v>
      </c>
      <c r="F11" s="85">
        <f t="shared" si="0"/>
        <v>0.4</v>
      </c>
      <c r="G11" s="42" t="s">
        <v>215</v>
      </c>
      <c r="H11" s="42"/>
      <c r="I11" s="42"/>
      <c r="J11" s="42"/>
      <c r="K11" s="84">
        <f>COUNTIF(ActionPlan[Status],$G11)</f>
        <v>0</v>
      </c>
      <c r="L11" s="85">
        <f t="shared" si="1"/>
        <v>0</v>
      </c>
      <c r="M11" s="7"/>
      <c r="N11" s="7"/>
    </row>
    <row r="12" spans="1:14" ht="21" customHeight="1" x14ac:dyDescent="0.25">
      <c r="A12" s="100" t="s">
        <v>209</v>
      </c>
      <c r="B12" s="95"/>
      <c r="C12" s="95"/>
      <c r="D12" s="95"/>
      <c r="E12" s="84">
        <f>COUNTIF(HazardAnalysis[Decision],$A12)</f>
        <v>0</v>
      </c>
      <c r="F12" s="85">
        <f t="shared" si="0"/>
        <v>0</v>
      </c>
      <c r="G12" s="42" t="s">
        <v>216</v>
      </c>
      <c r="H12" s="42"/>
      <c r="I12" s="42"/>
      <c r="J12" s="42"/>
      <c r="K12" s="84">
        <f>COUNTIF(ActionPlan[Status],$G12)</f>
        <v>0</v>
      </c>
      <c r="L12" s="85">
        <f t="shared" si="1"/>
        <v>0</v>
      </c>
      <c r="M12" s="7"/>
      <c r="N12" s="7"/>
    </row>
    <row r="13" spans="1:14" ht="21" customHeight="1" x14ac:dyDescent="0.25">
      <c r="A13" s="100" t="s">
        <v>210</v>
      </c>
      <c r="B13" s="95"/>
      <c r="C13" s="95"/>
      <c r="D13" s="95"/>
      <c r="E13" s="84">
        <f>COUNTIF(HazardAnalysis[Decision],$A13)</f>
        <v>0</v>
      </c>
      <c r="F13" s="85">
        <f t="shared" si="0"/>
        <v>0</v>
      </c>
      <c r="G13" s="42" t="s">
        <v>217</v>
      </c>
      <c r="H13" s="42"/>
      <c r="I13" s="42"/>
      <c r="J13" s="42"/>
      <c r="K13" s="84">
        <f>COUNTIF(ActionPlan[Status],$G13)</f>
        <v>0</v>
      </c>
      <c r="L13" s="85">
        <f t="shared" si="1"/>
        <v>0</v>
      </c>
      <c r="M13" s="7"/>
      <c r="N13" s="7"/>
    </row>
    <row r="14" spans="1:14" ht="21" customHeight="1" x14ac:dyDescent="0.25">
      <c r="A14" s="101" t="s">
        <v>211</v>
      </c>
      <c r="B14" s="96"/>
      <c r="C14" s="96"/>
      <c r="D14" s="96"/>
      <c r="E14" s="84">
        <f>COUNTIF(HazardAnalysis[Decision],$A14)</f>
        <v>0</v>
      </c>
      <c r="F14" s="85">
        <f t="shared" si="0"/>
        <v>0</v>
      </c>
      <c r="G14" s="43" t="s">
        <v>218</v>
      </c>
      <c r="H14" s="43"/>
      <c r="I14" s="43"/>
      <c r="J14" s="43"/>
      <c r="K14" s="86">
        <f>COUNTA(ActionPlan[Action])-SUM(K10:K13)</f>
        <v>0</v>
      </c>
      <c r="L14" s="87">
        <f t="shared" si="1"/>
        <v>0</v>
      </c>
      <c r="M14" s="7"/>
      <c r="N14" s="7"/>
    </row>
    <row r="15" spans="1:14" ht="21" customHeight="1" x14ac:dyDescent="0.25">
      <c r="A15" s="10" t="s">
        <v>212</v>
      </c>
      <c r="B15" s="42"/>
      <c r="C15" s="42"/>
      <c r="D15" s="42"/>
      <c r="E15" s="84">
        <f>COUNTIF(HazardAnalysis[Decision],$A15)</f>
        <v>2</v>
      </c>
      <c r="F15" s="85">
        <f t="shared" si="0"/>
        <v>0.4</v>
      </c>
      <c r="G15" s="89" t="s">
        <v>219</v>
      </c>
      <c r="H15" s="89"/>
      <c r="I15" s="89"/>
      <c r="J15" s="89"/>
      <c r="K15" s="90">
        <f>SUM(K10:K14)</f>
        <v>2</v>
      </c>
      <c r="L15" s="91">
        <f t="shared" si="1"/>
        <v>1</v>
      </c>
      <c r="M15" s="7"/>
      <c r="N15" s="7"/>
    </row>
    <row r="16" spans="1:14" ht="21" customHeight="1" x14ac:dyDescent="0.25">
      <c r="A16" s="102" t="s">
        <v>213</v>
      </c>
      <c r="B16" s="97"/>
      <c r="C16" s="97"/>
      <c r="D16" s="97"/>
      <c r="E16" s="86">
        <f>COUNTIF(HazardAnalysis[Decision],$A16)</f>
        <v>0</v>
      </c>
      <c r="F16" s="87">
        <f t="shared" si="0"/>
        <v>0</v>
      </c>
      <c r="G16" s="9" t="s">
        <v>220</v>
      </c>
      <c r="H16" s="40"/>
      <c r="I16" s="40"/>
      <c r="J16" s="40"/>
      <c r="K16" s="82">
        <f ca="1">COUNTIF(ActionPlan[Days overdue],"&gt;0")</f>
        <v>0</v>
      </c>
      <c r="L16" s="92"/>
      <c r="M16" s="7"/>
      <c r="N16" s="7"/>
    </row>
    <row r="17" spans="1:14" ht="21" customHeight="1" x14ac:dyDescent="0.25">
      <c r="A17" s="89" t="s">
        <v>214</v>
      </c>
      <c r="B17" s="89"/>
      <c r="C17" s="89"/>
      <c r="D17" s="89"/>
      <c r="E17" s="90">
        <f>SUM(E10:E16)</f>
        <v>5</v>
      </c>
      <c r="F17" s="91">
        <f>SUM(F10:F16)</f>
        <v>1</v>
      </c>
      <c r="G17" s="12" t="s">
        <v>221</v>
      </c>
      <c r="H17" s="42"/>
      <c r="I17" s="42"/>
      <c r="J17" s="42"/>
      <c r="K17" s="84">
        <f>COUNTIF(HazardAnalysis[Action planned?],"No action yet")</f>
        <v>1</v>
      </c>
      <c r="L17" s="20"/>
      <c r="M17" s="7"/>
      <c r="N17" s="7"/>
    </row>
    <row r="18" spans="1:14" x14ac:dyDescent="0.25">
      <c r="A18" s="7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</row>
    <row r="19" spans="1:14" ht="21.95" customHeight="1" x14ac:dyDescent="0.25">
      <c r="A19" s="3" t="s">
        <v>222</v>
      </c>
      <c r="B19" s="3"/>
      <c r="C19" s="3"/>
      <c r="D19" s="3"/>
      <c r="E19" s="3"/>
      <c r="F19" s="3"/>
      <c r="G19" s="3" t="s">
        <v>223</v>
      </c>
      <c r="H19" s="3"/>
      <c r="I19" s="3"/>
      <c r="J19" s="3"/>
      <c r="K19" s="3"/>
      <c r="L19" s="3"/>
      <c r="M19" s="7"/>
      <c r="N19" s="7"/>
    </row>
    <row r="20" spans="1:14" ht="21.95" customHeight="1" thickBot="1" x14ac:dyDescent="0.3">
      <c r="A20" s="6" t="s">
        <v>224</v>
      </c>
      <c r="B20" s="103">
        <v>1</v>
      </c>
      <c r="C20" s="104">
        <v>2</v>
      </c>
      <c r="D20" s="105">
        <v>3</v>
      </c>
      <c r="E20" s="106">
        <v>4</v>
      </c>
      <c r="F20" s="6"/>
      <c r="G20" s="6" t="s">
        <v>2</v>
      </c>
      <c r="H20" s="6"/>
      <c r="I20" s="6"/>
      <c r="J20" s="6"/>
      <c r="K20" s="38" t="s">
        <v>205</v>
      </c>
      <c r="L20" s="38" t="s">
        <v>206</v>
      </c>
      <c r="M20" s="7"/>
      <c r="N20" s="7"/>
    </row>
    <row r="21" spans="1:14" ht="30" customHeight="1" thickBot="1" x14ac:dyDescent="0.3">
      <c r="A21" s="107">
        <v>4</v>
      </c>
      <c r="B21" s="112">
        <f>COUNTIFS(HazardAnalysis[Severity],$A21,HazardAnalysis[Probability],B$20)</f>
        <v>0</v>
      </c>
      <c r="C21" s="112">
        <f>COUNTIFS(HazardAnalysis[Severity],$A21,HazardAnalysis[Probability],C$20)</f>
        <v>1</v>
      </c>
      <c r="D21" s="112">
        <f>COUNTIFS(HazardAnalysis[Severity],$A21,HazardAnalysis[Probability],D$20)</f>
        <v>1</v>
      </c>
      <c r="E21" s="112">
        <f>COUNTIFS(HazardAnalysis[Severity],$A21,HazardAnalysis[Probability],E$20)</f>
        <v>0</v>
      </c>
      <c r="F21" s="7"/>
      <c r="G21" s="113" t="s">
        <v>225</v>
      </c>
      <c r="H21" s="114"/>
      <c r="I21" s="114"/>
      <c r="J21" s="114"/>
      <c r="K21" s="82">
        <f>COUNTIF(HazardAnalysis[Hazard rating],$G21)</f>
        <v>1</v>
      </c>
      <c r="L21" s="83">
        <f>IF($K$25=0,0,K21/$K$25)</f>
        <v>0.2</v>
      </c>
      <c r="M21" s="7"/>
      <c r="N21" s="7"/>
    </row>
    <row r="22" spans="1:14" ht="30" customHeight="1" thickBot="1" x14ac:dyDescent="0.3">
      <c r="A22" s="108">
        <v>3</v>
      </c>
      <c r="B22" s="112">
        <f>COUNTIFS(HazardAnalysis[Severity],$A22,HazardAnalysis[Probability],B$20)</f>
        <v>0</v>
      </c>
      <c r="C22" s="112">
        <f>COUNTIFS(HazardAnalysis[Severity],$A22,HazardAnalysis[Probability],C$20)</f>
        <v>1</v>
      </c>
      <c r="D22" s="112">
        <f>COUNTIFS(HazardAnalysis[Severity],$A22,HazardAnalysis[Probability],D$20)</f>
        <v>1</v>
      </c>
      <c r="E22" s="112">
        <f>COUNTIFS(HazardAnalysis[Severity],$A22,HazardAnalysis[Probability],E$20)</f>
        <v>0</v>
      </c>
      <c r="F22" s="7"/>
      <c r="G22" s="115" t="s">
        <v>226</v>
      </c>
      <c r="H22" s="116"/>
      <c r="I22" s="116"/>
      <c r="J22" s="116"/>
      <c r="K22" s="84">
        <f>COUNTIF(HazardAnalysis[Hazard rating],$G22)</f>
        <v>2</v>
      </c>
      <c r="L22" s="85">
        <f>IF($K$25=0,0,K22/$K$25)</f>
        <v>0.4</v>
      </c>
      <c r="M22" s="7"/>
      <c r="N22" s="7"/>
    </row>
    <row r="23" spans="1:14" ht="30" customHeight="1" thickBot="1" x14ac:dyDescent="0.3">
      <c r="A23" s="109">
        <v>2</v>
      </c>
      <c r="B23" s="112">
        <f>COUNTIFS(HazardAnalysis[Severity],$A23,HazardAnalysis[Probability],B$20)</f>
        <v>0</v>
      </c>
      <c r="C23" s="112">
        <f>COUNTIFS(HazardAnalysis[Severity],$A23,HazardAnalysis[Probability],C$20)</f>
        <v>0</v>
      </c>
      <c r="D23" s="112">
        <f>COUNTIFS(HazardAnalysis[Severity],$A23,HazardAnalysis[Probability],D$20)</f>
        <v>1</v>
      </c>
      <c r="E23" s="112">
        <f>COUNTIFS(HazardAnalysis[Severity],$A23,HazardAnalysis[Probability],E$20)</f>
        <v>0</v>
      </c>
      <c r="F23" s="7"/>
      <c r="G23" s="117" t="s">
        <v>227</v>
      </c>
      <c r="H23" s="118"/>
      <c r="I23" s="118"/>
      <c r="J23" s="118"/>
      <c r="K23" s="84">
        <f>COUNTIF(HazardAnalysis[Hazard rating],$G23)</f>
        <v>2</v>
      </c>
      <c r="L23" s="85">
        <f>IF($K$25=0,0,K23/$K$25)</f>
        <v>0.4</v>
      </c>
      <c r="M23" s="7"/>
      <c r="N23" s="7"/>
    </row>
    <row r="24" spans="1:14" ht="30" customHeight="1" thickBot="1" x14ac:dyDescent="0.3">
      <c r="A24" s="110">
        <v>1</v>
      </c>
      <c r="B24" s="112">
        <f>COUNTIFS(HazardAnalysis[Severity],$A24,HazardAnalysis[Probability],B$20)</f>
        <v>0</v>
      </c>
      <c r="C24" s="112">
        <f>COUNTIFS(HazardAnalysis[Severity],$A24,HazardAnalysis[Probability],C$20)</f>
        <v>0</v>
      </c>
      <c r="D24" s="112">
        <f>COUNTIFS(HazardAnalysis[Severity],$A24,HazardAnalysis[Probability],D$20)</f>
        <v>0</v>
      </c>
      <c r="E24" s="112">
        <f>COUNTIFS(HazardAnalysis[Severity],$A24,HazardAnalysis[Probability],E$20)</f>
        <v>0</v>
      </c>
      <c r="F24" s="7"/>
      <c r="G24" s="100" t="s">
        <v>228</v>
      </c>
      <c r="H24" s="95"/>
      <c r="I24" s="95"/>
      <c r="J24" s="95"/>
      <c r="K24" s="84">
        <f>COUNTIF(HazardAnalysis[Hazard rating],$G24)</f>
        <v>0</v>
      </c>
      <c r="L24" s="85">
        <f>IF($K$25=0,0,K24/$K$25)</f>
        <v>0</v>
      </c>
      <c r="M24" s="7"/>
      <c r="N24" s="7"/>
    </row>
    <row r="25" spans="1:14" ht="30" customHeight="1" x14ac:dyDescent="0.25">
      <c r="A25" s="111" t="str">
        <f>"Shaded cells score "&amp;HazardThreshold&amp;" or more (decision tree applies)."</f>
        <v>Shaded cells score 8 or more (decision tree applies).</v>
      </c>
      <c r="B25" s="7"/>
      <c r="C25" s="7"/>
      <c r="D25" s="7"/>
      <c r="E25" s="7"/>
      <c r="F25" s="7"/>
      <c r="G25" s="10" t="s">
        <v>229</v>
      </c>
      <c r="H25" s="10"/>
      <c r="I25" s="10"/>
      <c r="J25" s="10"/>
      <c r="K25" s="84">
        <f>SUM(K21:K24)</f>
        <v>5</v>
      </c>
      <c r="L25" s="88">
        <f>SUM(L21:L24)</f>
        <v>1</v>
      </c>
      <c r="M25" s="7"/>
      <c r="N25" s="7"/>
    </row>
    <row r="26" spans="1:14" x14ac:dyDescent="0.25">
      <c r="A26" s="7"/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</row>
    <row r="27" spans="1:14" ht="21.95" customHeight="1" x14ac:dyDescent="0.25">
      <c r="A27" s="3" t="s">
        <v>230</v>
      </c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7"/>
      <c r="N27" s="7"/>
    </row>
    <row r="28" spans="1:14" ht="21.95" customHeight="1" x14ac:dyDescent="0.25">
      <c r="A28" s="38" t="s">
        <v>231</v>
      </c>
      <c r="B28" s="38" t="s">
        <v>31</v>
      </c>
      <c r="C28" s="6" t="s">
        <v>32</v>
      </c>
      <c r="D28" s="6"/>
      <c r="E28" s="6"/>
      <c r="F28" s="6"/>
      <c r="G28" s="6"/>
      <c r="H28" s="6"/>
      <c r="I28" s="38" t="s">
        <v>232</v>
      </c>
      <c r="J28" s="38" t="s">
        <v>2</v>
      </c>
      <c r="K28" s="6" t="s">
        <v>39</v>
      </c>
      <c r="L28" s="6"/>
      <c r="M28" s="7"/>
      <c r="N28" s="119" t="s">
        <v>233</v>
      </c>
    </row>
    <row r="29" spans="1:14" ht="24" customHeight="1" x14ac:dyDescent="0.25">
      <c r="A29" s="82">
        <v>1</v>
      </c>
      <c r="B29" s="82" t="str" cm="1">
        <f t="array" ref="B29">IF($N29="","",INDEX(HazardAnalysis[ID],$N29))</f>
        <v>F1</v>
      </c>
      <c r="C29" s="40" t="str" cm="1">
        <f t="array" ref="C29">IF($N29="","",INDEX(HazardAnalysis[Failure mode],$N29))</f>
        <v>Weight entered in pounds instead of kilograms</v>
      </c>
      <c r="D29" s="40"/>
      <c r="E29" s="40"/>
      <c r="F29" s="40"/>
      <c r="G29" s="40"/>
      <c r="H29" s="40"/>
      <c r="I29" s="82" cm="1">
        <f t="array" ref="I29">IF($N29="","",INDEX(HazardAnalysis[Hazard score],$N29))</f>
        <v>12</v>
      </c>
      <c r="J29" s="82" t="str" cm="1">
        <f t="array" ref="J29">IF($N29="","",INDEX(HazardAnalysis[Hazard rating],$N29))</f>
        <v>Critical</v>
      </c>
      <c r="K29" s="121" t="str" cm="1">
        <f t="array" ref="K29">IF($N29="","",INDEX(HazardAnalysis[Decision],$N29))</f>
        <v>Proceed: no control or detection</v>
      </c>
      <c r="L29" s="40"/>
      <c r="M29" s="7"/>
      <c r="N29" s="120" cm="1">
        <f t="array" ref="N29">IFERROR(1000-MOD(_xlfn.AGGREGATE(14,6,HazardAnalysis[Hazard score]*1000+1000-(ROW(HazardAnalysis[Hazard score])-ROW(HazardAnalysis[[#Headers],[Hazard score]])),$A29),1000),"")</f>
        <v>1</v>
      </c>
    </row>
    <row r="30" spans="1:14" ht="24" customHeight="1" x14ac:dyDescent="0.25">
      <c r="A30" s="84">
        <v>2</v>
      </c>
      <c r="B30" s="84" t="str" cm="1">
        <f t="array" ref="B30">IF($N30="","",INDEX(HazardAnalysis[ID],$N30))</f>
        <v>F4</v>
      </c>
      <c r="C30" s="42" t="str" cm="1">
        <f t="array" ref="C30">IF($N30="","",INDEX(HazardAnalysis[Failure mode],$N30))</f>
        <v>Barcode scan skipped when scanner is slow</v>
      </c>
      <c r="D30" s="42"/>
      <c r="E30" s="42"/>
      <c r="F30" s="42"/>
      <c r="G30" s="42"/>
      <c r="H30" s="42"/>
      <c r="I30" s="84" cm="1">
        <f t="array" ref="I30">IF($N30="","",INDEX(HazardAnalysis[Hazard score],$N30))</f>
        <v>9</v>
      </c>
      <c r="J30" s="84" t="str" cm="1">
        <f t="array" ref="J30">IF($N30="","",INDEX(HazardAnalysis[Hazard rating],$N30))</f>
        <v>High</v>
      </c>
      <c r="K30" s="122" t="str" cm="1">
        <f t="array" ref="K30">IF($N30="","",INDEX(HazardAnalysis[Decision],$N30))</f>
        <v>Proceed: no control or detection</v>
      </c>
      <c r="L30" s="42"/>
      <c r="M30" s="7"/>
      <c r="N30" s="120" cm="1">
        <f t="array" ref="N30">IFERROR(1000-MOD(_xlfn.AGGREGATE(14,6,HazardAnalysis[Hazard score]*1000+1000-(ROW(HazardAnalysis[Hazard score])-ROW(HazardAnalysis[[#Headers],[Hazard score]])),$A30),1000),"")</f>
        <v>4</v>
      </c>
    </row>
    <row r="31" spans="1:14" ht="24" customHeight="1" x14ac:dyDescent="0.25">
      <c r="A31" s="84">
        <v>3</v>
      </c>
      <c r="B31" s="84" t="str" cm="1">
        <f t="array" ref="B31">IF($N31="","",INDEX(HazardAnalysis[ID],$N31))</f>
        <v>F3</v>
      </c>
      <c r="C31" s="42" t="str" cm="1">
        <f t="array" ref="C31">IF($N31="","",INDEX(HazardAnalysis[Failure mode],$N31))</f>
        <v>Wrong concentration drawn up</v>
      </c>
      <c r="D31" s="42"/>
      <c r="E31" s="42"/>
      <c r="F31" s="42"/>
      <c r="G31" s="42"/>
      <c r="H31" s="42"/>
      <c r="I31" s="84" cm="1">
        <f t="array" ref="I31">IF($N31="","",INDEX(HazardAnalysis[Hazard score],$N31))</f>
        <v>8</v>
      </c>
      <c r="J31" s="84" t="str" cm="1">
        <f t="array" ref="J31">IF($N31="","",INDEX(HazardAnalysis[Hazard rating],$N31))</f>
        <v>High</v>
      </c>
      <c r="K31" s="122" t="str" cm="1">
        <f t="array" ref="K31">IF($N31="","",INDEX(HazardAnalysis[Decision],$N31))</f>
        <v>Proceed: single point weakness</v>
      </c>
      <c r="L31" s="42"/>
      <c r="M31" s="7"/>
      <c r="N31" s="120" cm="1">
        <f t="array" ref="N31">IFERROR(1000-MOD(_xlfn.AGGREGATE(14,6,HazardAnalysis[Hazard score]*1000+1000-(ROW(HazardAnalysis[Hazard score])-ROW(HazardAnalysis[[#Headers],[Hazard score]])),$A31),1000),"")</f>
        <v>3</v>
      </c>
    </row>
    <row r="32" spans="1:14" ht="24" customHeight="1" x14ac:dyDescent="0.25">
      <c r="A32" s="84">
        <v>4</v>
      </c>
      <c r="B32" s="84" t="str" cm="1">
        <f t="array" ref="B32">IF($N32="","",INDEX(HazardAnalysis[ID],$N32))</f>
        <v>F2</v>
      </c>
      <c r="C32" s="42" t="str" cm="1">
        <f t="array" ref="C32">IF($N32="","",INDEX(HazardAnalysis[Failure mode],$N32))</f>
        <v>Decimal point misread on strength</v>
      </c>
      <c r="D32" s="42"/>
      <c r="E32" s="42"/>
      <c r="F32" s="42"/>
      <c r="G32" s="42"/>
      <c r="H32" s="42"/>
      <c r="I32" s="84" cm="1">
        <f t="array" ref="I32">IF($N32="","",INDEX(HazardAnalysis[Hazard score],$N32))</f>
        <v>6</v>
      </c>
      <c r="J32" s="84" t="str" cm="1">
        <f t="array" ref="J32">IF($N32="","",INDEX(HazardAnalysis[Hazard rating],$N32))</f>
        <v>Medium</v>
      </c>
      <c r="K32" s="122" t="str" cm="1">
        <f t="array" ref="K32">IF($N32="","",INDEX(HazardAnalysis[Decision],$N32))</f>
        <v>Below threshold</v>
      </c>
      <c r="L32" s="42"/>
      <c r="M32" s="7"/>
      <c r="N32" s="120" cm="1">
        <f t="array" ref="N32">IFERROR(1000-MOD(_xlfn.AGGREGATE(14,6,HazardAnalysis[Hazard score]*1000+1000-(ROW(HazardAnalysis[Hazard score])-ROW(HazardAnalysis[[#Headers],[Hazard score]])),$A32),1000),"")</f>
        <v>2</v>
      </c>
    </row>
    <row r="33" spans="1:14" ht="24" customHeight="1" x14ac:dyDescent="0.25">
      <c r="A33" s="84">
        <v>5</v>
      </c>
      <c r="B33" s="84" t="str" cm="1">
        <f t="array" ref="B33">IF($N33="","",INDEX(HazardAnalysis[ID],$N33))</f>
        <v>F5</v>
      </c>
      <c r="C33" s="42" t="str" cm="1">
        <f t="array" ref="C33">IF($N33="","",INDEX(HazardAnalysis[Failure mode],$N33))</f>
        <v>Family not shown how to measure liquid dose</v>
      </c>
      <c r="D33" s="42"/>
      <c r="E33" s="42"/>
      <c r="F33" s="42"/>
      <c r="G33" s="42"/>
      <c r="H33" s="42"/>
      <c r="I33" s="84" cm="1">
        <f t="array" ref="I33">IF($N33="","",INDEX(HazardAnalysis[Hazard score],$N33))</f>
        <v>6</v>
      </c>
      <c r="J33" s="84" t="str" cm="1">
        <f t="array" ref="J33">IF($N33="","",INDEX(HazardAnalysis[Hazard rating],$N33))</f>
        <v>Medium</v>
      </c>
      <c r="K33" s="122" t="str" cm="1">
        <f t="array" ref="K33">IF($N33="","",INDEX(HazardAnalysis[Decision],$N33))</f>
        <v>Below threshold</v>
      </c>
      <c r="L33" s="42"/>
      <c r="M33" s="7"/>
      <c r="N33" s="120" cm="1">
        <f t="array" ref="N33">IFERROR(1000-MOD(_xlfn.AGGREGATE(14,6,HazardAnalysis[Hazard score]*1000+1000-(ROW(HazardAnalysis[Hazard score])-ROW(HazardAnalysis[[#Headers],[Hazard score]])),$A33),1000),"")</f>
        <v>5</v>
      </c>
    </row>
    <row r="34" spans="1:14" x14ac:dyDescent="0.25">
      <c r="A34" s="123" t="s">
        <v>234</v>
      </c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</row>
    <row r="35" spans="1:14" x14ac:dyDescent="0.25">
      <c r="A35" s="7"/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</row>
    <row r="36" spans="1:14" ht="21.95" customHeight="1" x14ac:dyDescent="0.25">
      <c r="A36" s="3" t="s">
        <v>235</v>
      </c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7"/>
      <c r="N36" s="7"/>
    </row>
    <row r="37" spans="1:14" x14ac:dyDescent="0.25">
      <c r="A37" s="7"/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</row>
    <row r="38" spans="1:14" x14ac:dyDescent="0.25">
      <c r="A38" s="7"/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</row>
    <row r="39" spans="1:14" x14ac:dyDescent="0.25">
      <c r="A39" s="7"/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</row>
    <row r="40" spans="1:14" x14ac:dyDescent="0.25">
      <c r="A40" s="7"/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</row>
    <row r="41" spans="1:14" x14ac:dyDescent="0.25">
      <c r="A41" s="7"/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</row>
    <row r="42" spans="1:14" x14ac:dyDescent="0.25">
      <c r="A42" s="7"/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</row>
    <row r="43" spans="1:14" x14ac:dyDescent="0.25">
      <c r="A43" s="7"/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</row>
    <row r="44" spans="1:14" x14ac:dyDescent="0.25">
      <c r="A44" s="7"/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</row>
    <row r="45" spans="1:14" x14ac:dyDescent="0.25">
      <c r="A45" s="7"/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</row>
    <row r="46" spans="1:14" x14ac:dyDescent="0.25">
      <c r="A46" s="7"/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</row>
    <row r="47" spans="1:14" x14ac:dyDescent="0.25">
      <c r="A47" s="7"/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</row>
    <row r="48" spans="1:14" x14ac:dyDescent="0.25">
      <c r="A48" s="7"/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</row>
    <row r="49" spans="1:14" x14ac:dyDescent="0.25">
      <c r="A49" s="7"/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</row>
    <row r="50" spans="1:14" x14ac:dyDescent="0.25">
      <c r="A50" s="7"/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</row>
    <row r="51" spans="1:14" x14ac:dyDescent="0.25">
      <c r="A51" s="7"/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</row>
    <row r="52" spans="1:14" x14ac:dyDescent="0.25">
      <c r="A52" s="7"/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</row>
    <row r="53" spans="1:14" x14ac:dyDescent="0.25">
      <c r="A53" s="7"/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</row>
    <row r="54" spans="1:14" x14ac:dyDescent="0.25">
      <c r="A54" s="7"/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</row>
    <row r="55" spans="1:14" x14ac:dyDescent="0.25">
      <c r="A55" s="7"/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</row>
    <row r="56" spans="1:14" x14ac:dyDescent="0.25">
      <c r="A56" s="7"/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</row>
    <row r="57" spans="1:14" x14ac:dyDescent="0.25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</row>
    <row r="58" spans="1:14" x14ac:dyDescent="0.25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</row>
    <row r="59" spans="1:14" x14ac:dyDescent="0.25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</row>
    <row r="60" spans="1:14" x14ac:dyDescent="0.25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</row>
  </sheetData>
  <mergeCells count="18">
    <mergeCell ref="A4:B4"/>
    <mergeCell ref="A5:B5"/>
    <mergeCell ref="A6:B6"/>
    <mergeCell ref="C4:D4"/>
    <mergeCell ref="C5:D5"/>
    <mergeCell ref="C6:D6"/>
    <mergeCell ref="E4:F4"/>
    <mergeCell ref="E5:F5"/>
    <mergeCell ref="E6:F6"/>
    <mergeCell ref="G4:H4"/>
    <mergeCell ref="G5:H5"/>
    <mergeCell ref="G6:H6"/>
    <mergeCell ref="I4:J4"/>
    <mergeCell ref="I5:J5"/>
    <mergeCell ref="I6:J6"/>
    <mergeCell ref="K4:L4"/>
    <mergeCell ref="K5:L5"/>
    <mergeCell ref="K6:L6"/>
  </mergeCells>
  <conditionalFormatting sqref="B21:E24">
    <cfRule type="expression" dxfId="21" priority="1" stopIfTrue="1">
      <formula>AND($A21*B$20&gt;=CriticalFrom,B21&gt;0)</formula>
    </cfRule>
    <cfRule type="expression" dxfId="20" priority="2" stopIfTrue="1">
      <formula>$A21*B$20&gt;=CriticalFrom</formula>
    </cfRule>
    <cfRule type="expression" dxfId="19" priority="3" stopIfTrue="1">
      <formula>AND($A21*B$20&gt;=HazardThreshold,B21&gt;0)</formula>
    </cfRule>
    <cfRule type="expression" dxfId="18" priority="4" stopIfTrue="1">
      <formula>$A21*B$20&gt;=HazardThreshold</formula>
    </cfRule>
    <cfRule type="expression" dxfId="17" priority="5" stopIfTrue="1">
      <formula>AND($A21*B$20&gt;=MediumFrom,B21&gt;0)</formula>
    </cfRule>
    <cfRule type="expression" dxfId="16" priority="6" stopIfTrue="1">
      <formula>$A21*B$20&gt;=MediumFrom</formula>
    </cfRule>
    <cfRule type="expression" dxfId="15" priority="7" stopIfTrue="1">
      <formula>B21&gt;0</formula>
    </cfRule>
    <cfRule type="expression" dxfId="14" priority="8" stopIfTrue="1">
      <formula>TRUE</formula>
    </cfRule>
  </conditionalFormatting>
  <conditionalFormatting sqref="E16">
    <cfRule type="expression" dxfId="13" priority="22" stopIfTrue="1">
      <formula>$E$16&gt;0</formula>
    </cfRule>
  </conditionalFormatting>
  <conditionalFormatting sqref="I5:J5">
    <cfRule type="expression" dxfId="12" priority="17" stopIfTrue="1">
      <formula>$I$5&gt;0</formula>
    </cfRule>
  </conditionalFormatting>
  <conditionalFormatting sqref="I29:J33">
    <cfRule type="expression" dxfId="11" priority="9" stopIfTrue="1">
      <formula>AND(ISNUMBER($I29),$I29&gt;=CriticalFrom)</formula>
    </cfRule>
    <cfRule type="expression" dxfId="10" priority="10" stopIfTrue="1">
      <formula>AND(ISNUMBER($I29),$I29&gt;=HazardThreshold)</formula>
    </cfRule>
    <cfRule type="expression" dxfId="9" priority="11" stopIfTrue="1">
      <formula>AND(ISNUMBER($I29),$I29&gt;=MediumFrom)</formula>
    </cfRule>
    <cfRule type="expression" dxfId="8" priority="12" stopIfTrue="1">
      <formula>ISNUMBER($I29)</formula>
    </cfRule>
  </conditionalFormatting>
  <conditionalFormatting sqref="K16">
    <cfRule type="expression" dxfId="7" priority="21" stopIfTrue="1">
      <formula>$K$16&gt;0</formula>
    </cfRule>
  </conditionalFormatting>
  <conditionalFormatting sqref="K17">
    <cfRule type="expression" dxfId="6" priority="20" stopIfTrue="1">
      <formula>$K$17&gt;0</formula>
    </cfRule>
  </conditionalFormatting>
  <conditionalFormatting sqref="K5:L5">
    <cfRule type="expression" dxfId="5" priority="18" stopIfTrue="1">
      <formula>$K$5&gt;0</formula>
    </cfRule>
    <cfRule type="expression" dxfId="4" priority="19" stopIfTrue="1">
      <formula>$K$5=0</formula>
    </cfRule>
  </conditionalFormatting>
  <conditionalFormatting sqref="K29:L33">
    <cfRule type="expression" dxfId="3" priority="13" stopIfTrue="1">
      <formula>LEFT($K29,7)="Proceed"</formula>
    </cfRule>
    <cfRule type="expression" dxfId="2" priority="14" stopIfTrue="1">
      <formula>LEFT($K29,4)="Stop"</formula>
    </cfRule>
    <cfRule type="expression" dxfId="1" priority="15" stopIfTrue="1">
      <formula>LEFT($K29,6)="Review"</formula>
    </cfRule>
    <cfRule type="expression" dxfId="0" priority="16" stopIfTrue="1">
      <formula>$K29="Answer decision tree"</formula>
    </cfRule>
  </conditionalFormatting>
  <printOptions horizontalCentered="1"/>
  <pageMargins left="0.5" right="0.5" top="0.59722222222222221" bottom="0.69444444444444442" header="0.5" footer="0.5"/>
  <pageSetup paperSize="0" fitToHeight="0" orientation="portrait" horizontalDpi="0" verticalDpi="0" copies="0"/>
  <headerFooter>
    <oddFooter>&amp;C&amp;A  |  Page &amp;P of &amp;N&amp;REducational HFMEA template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14</vt:i4>
      </vt:variant>
    </vt:vector>
  </HeadingPairs>
  <TitlesOfParts>
    <vt:vector size="20" baseType="lpstr">
      <vt:lpstr>How-To</vt:lpstr>
      <vt:lpstr>Scoring Key</vt:lpstr>
      <vt:lpstr>Process Steps</vt:lpstr>
      <vt:lpstr>Hazard Analysis</vt:lpstr>
      <vt:lpstr>Action Plan</vt:lpstr>
      <vt:lpstr>Summary</vt:lpstr>
      <vt:lpstr>CriticalFrom</vt:lpstr>
      <vt:lpstr>HazardThreshold</vt:lpstr>
      <vt:lpstr>MediumFrom</vt:lpstr>
      <vt:lpstr>'Action Plan'!Print_Area</vt:lpstr>
      <vt:lpstr>'Hazard Analysis'!Print_Area</vt:lpstr>
      <vt:lpstr>'How-To'!Print_Area</vt:lpstr>
      <vt:lpstr>'Process Steps'!Print_Area</vt:lpstr>
      <vt:lpstr>'Scoring Key'!Print_Area</vt:lpstr>
      <vt:lpstr>Summary!Print_Area</vt:lpstr>
      <vt:lpstr>'Action Plan'!Print_Titles</vt:lpstr>
      <vt:lpstr>'Hazard Analysis'!Print_Titles</vt:lpstr>
      <vt:lpstr>'Process Steps'!Print_Titles</vt:lpstr>
      <vt:lpstr>ProcessName</vt:lpstr>
      <vt:lpstr>ProjectName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David Rodgers</cp:lastModifiedBy>
  <dcterms:created xsi:type="dcterms:W3CDTF">2026-09-30T03:47:51Z</dcterms:created>
  <dcterms:modified xsi:type="dcterms:W3CDTF">2026-10-08T04:12:29Z</dcterms:modified>
</cp:coreProperties>
</file>