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D:\SixSigmaKaizen\sixsigmakaizen.com\downloads\templates\"/>
    </mc:Choice>
  </mc:AlternateContent>
  <xr:revisionPtr revIDLastSave="0" documentId="13_ncr:1_{4C575EDD-D999-4D1C-ADE6-0F2BE696A102}" xr6:coauthVersionLast="47" xr6:coauthVersionMax="47" xr10:uidLastSave="{00000000-0000-0000-0000-000000000000}"/>
  <bookViews>
    <workbookView xWindow="4380" yWindow="2115" windowWidth="21600" windowHeight="11475" xr2:uid="{00000000-000D-0000-FFFF-FFFF00000000}"/>
  </bookViews>
  <sheets>
    <sheet name="How-To" sheetId="1" r:id="rId1"/>
    <sheet name="MOC Request Form" sheetId="2" r:id="rId2"/>
    <sheet name="MOC Register" sheetId="3" r:id="rId3"/>
    <sheet name="Dashboard" sheetId="4" r:id="rId4"/>
  </sheets>
  <definedNames>
    <definedName name="_xlnm.Print_Area" localSheetId="3">Dashboard!$A$1:$N$39</definedName>
    <definedName name="_xlnm.Print_Area" localSheetId="0">'How-To'!$A$1:$D$30</definedName>
    <definedName name="_xlnm.Print_Area" localSheetId="2">'MOC Register'!$A$1:$U$64</definedName>
    <definedName name="_xlnm.Print_Area" localSheetId="1">'MOC Request Form'!$A$1:$E$31</definedName>
    <definedName name="_xlnm.Print_Titles" localSheetId="2">'MOC Register'!$4:$4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4" l="1"/>
  <c r="D24" i="4"/>
  <c r="D23" i="4"/>
  <c r="D22" i="4"/>
  <c r="D17" i="4"/>
  <c r="D16" i="4"/>
  <c r="D15" i="4"/>
  <c r="D14" i="4"/>
  <c r="D13" i="4"/>
  <c r="D18" i="4" s="1"/>
  <c r="E13" i="4" s="1"/>
  <c r="L10" i="4"/>
  <c r="J10" i="4"/>
  <c r="H10" i="4"/>
  <c r="H9" i="4"/>
  <c r="F10" i="4"/>
  <c r="D10" i="4"/>
  <c r="D9" i="4" a="1"/>
  <c r="B10" i="4"/>
  <c r="L5" i="4"/>
  <c r="J6" i="4"/>
  <c r="H6" i="4"/>
  <c r="D5" i="4"/>
  <c r="B6" i="4"/>
  <c r="B5" i="4"/>
  <c r="J9" i="4" s="1"/>
  <c r="B2" i="4"/>
  <c r="T64" i="3"/>
  <c r="S64" i="3"/>
  <c r="R64" i="3"/>
  <c r="Q64" i="3"/>
  <c r="T63" i="3"/>
  <c r="S63" i="3"/>
  <c r="R63" i="3"/>
  <c r="Q63" i="3"/>
  <c r="T62" i="3"/>
  <c r="S62" i="3"/>
  <c r="R62" i="3"/>
  <c r="Q62" i="3"/>
  <c r="T61" i="3"/>
  <c r="S61" i="3"/>
  <c r="R61" i="3"/>
  <c r="Q61" i="3"/>
  <c r="T60" i="3"/>
  <c r="S60" i="3"/>
  <c r="R60" i="3"/>
  <c r="Q60" i="3"/>
  <c r="T59" i="3"/>
  <c r="S59" i="3"/>
  <c r="R59" i="3"/>
  <c r="Q59" i="3"/>
  <c r="T58" i="3"/>
  <c r="S58" i="3"/>
  <c r="R58" i="3"/>
  <c r="Q58" i="3"/>
  <c r="T57" i="3"/>
  <c r="S57" i="3"/>
  <c r="R57" i="3"/>
  <c r="Q57" i="3"/>
  <c r="T56" i="3"/>
  <c r="S56" i="3"/>
  <c r="R56" i="3"/>
  <c r="Q56" i="3"/>
  <c r="T55" i="3"/>
  <c r="S55" i="3"/>
  <c r="R55" i="3"/>
  <c r="Q55" i="3"/>
  <c r="T54" i="3"/>
  <c r="S54" i="3"/>
  <c r="R54" i="3"/>
  <c r="Q54" i="3"/>
  <c r="T53" i="3"/>
  <c r="S53" i="3"/>
  <c r="R53" i="3"/>
  <c r="Q53" i="3"/>
  <c r="T52" i="3"/>
  <c r="S52" i="3"/>
  <c r="R52" i="3"/>
  <c r="Q52" i="3"/>
  <c r="T51" i="3"/>
  <c r="S51" i="3"/>
  <c r="R51" i="3"/>
  <c r="Q51" i="3"/>
  <c r="T50" i="3"/>
  <c r="S50" i="3"/>
  <c r="R50" i="3"/>
  <c r="Q50" i="3"/>
  <c r="T49" i="3"/>
  <c r="S49" i="3"/>
  <c r="R49" i="3"/>
  <c r="Q49" i="3"/>
  <c r="T48" i="3"/>
  <c r="S48" i="3"/>
  <c r="R48" i="3"/>
  <c r="Q48" i="3"/>
  <c r="T47" i="3"/>
  <c r="S47" i="3"/>
  <c r="R47" i="3"/>
  <c r="Q47" i="3"/>
  <c r="T46" i="3"/>
  <c r="S46" i="3"/>
  <c r="R46" i="3"/>
  <c r="Q46" i="3"/>
  <c r="T45" i="3"/>
  <c r="S45" i="3"/>
  <c r="R45" i="3"/>
  <c r="Q45" i="3"/>
  <c r="T44" i="3"/>
  <c r="S44" i="3"/>
  <c r="R44" i="3"/>
  <c r="Q44" i="3"/>
  <c r="T43" i="3"/>
  <c r="S43" i="3"/>
  <c r="R43" i="3"/>
  <c r="Q43" i="3"/>
  <c r="T42" i="3"/>
  <c r="S42" i="3"/>
  <c r="R42" i="3"/>
  <c r="Q42" i="3"/>
  <c r="T41" i="3"/>
  <c r="S41" i="3"/>
  <c r="R41" i="3"/>
  <c r="Q41" i="3"/>
  <c r="T40" i="3"/>
  <c r="S40" i="3"/>
  <c r="R40" i="3"/>
  <c r="Q40" i="3"/>
  <c r="T39" i="3"/>
  <c r="S39" i="3"/>
  <c r="R39" i="3"/>
  <c r="Q39" i="3"/>
  <c r="T38" i="3"/>
  <c r="S38" i="3"/>
  <c r="R38" i="3"/>
  <c r="Q38" i="3"/>
  <c r="T37" i="3"/>
  <c r="S37" i="3"/>
  <c r="R37" i="3"/>
  <c r="Q37" i="3"/>
  <c r="T36" i="3"/>
  <c r="S36" i="3"/>
  <c r="R36" i="3"/>
  <c r="Q36" i="3"/>
  <c r="T35" i="3"/>
  <c r="S35" i="3"/>
  <c r="R35" i="3"/>
  <c r="Q35" i="3"/>
  <c r="T34" i="3"/>
  <c r="S34" i="3"/>
  <c r="R34" i="3"/>
  <c r="Q34" i="3"/>
  <c r="T33" i="3"/>
  <c r="S33" i="3"/>
  <c r="R33" i="3"/>
  <c r="Q33" i="3"/>
  <c r="T32" i="3"/>
  <c r="S32" i="3"/>
  <c r="R32" i="3"/>
  <c r="Q32" i="3"/>
  <c r="T31" i="3"/>
  <c r="S31" i="3"/>
  <c r="R31" i="3"/>
  <c r="Q31" i="3"/>
  <c r="T30" i="3"/>
  <c r="S30" i="3"/>
  <c r="R30" i="3"/>
  <c r="Q30" i="3"/>
  <c r="T29" i="3"/>
  <c r="S29" i="3"/>
  <c r="R29" i="3"/>
  <c r="Q29" i="3"/>
  <c r="T28" i="3"/>
  <c r="S28" i="3"/>
  <c r="R28" i="3"/>
  <c r="Q28" i="3"/>
  <c r="T27" i="3"/>
  <c r="S27" i="3"/>
  <c r="R27" i="3"/>
  <c r="Q27" i="3"/>
  <c r="T26" i="3"/>
  <c r="S26" i="3"/>
  <c r="R26" i="3"/>
  <c r="Q26" i="3"/>
  <c r="T25" i="3"/>
  <c r="S25" i="3"/>
  <c r="R25" i="3"/>
  <c r="Q25" i="3"/>
  <c r="T24" i="3"/>
  <c r="S24" i="3"/>
  <c r="R24" i="3"/>
  <c r="Q24" i="3"/>
  <c r="T23" i="3"/>
  <c r="S23" i="3"/>
  <c r="R23" i="3"/>
  <c r="Q23" i="3"/>
  <c r="T22" i="3"/>
  <c r="S22" i="3"/>
  <c r="R22" i="3"/>
  <c r="Q22" i="3"/>
  <c r="T21" i="3"/>
  <c r="S21" i="3"/>
  <c r="R21" i="3"/>
  <c r="Q21" i="3"/>
  <c r="T20" i="3"/>
  <c r="S20" i="3"/>
  <c r="R20" i="3"/>
  <c r="Q20" i="3"/>
  <c r="T19" i="3"/>
  <c r="S19" i="3"/>
  <c r="R19" i="3"/>
  <c r="Q19" i="3"/>
  <c r="T18" i="3"/>
  <c r="S18" i="3"/>
  <c r="R18" i="3"/>
  <c r="Q18" i="3"/>
  <c r="T17" i="3"/>
  <c r="S17" i="3"/>
  <c r="R17" i="3"/>
  <c r="Q17" i="3"/>
  <c r="T16" i="3"/>
  <c r="S16" i="3"/>
  <c r="R16" i="3"/>
  <c r="Q16" i="3"/>
  <c r="T15" i="3"/>
  <c r="S15" i="3"/>
  <c r="R15" i="3"/>
  <c r="Q15" i="3"/>
  <c r="T14" i="3"/>
  <c r="S14" i="3"/>
  <c r="R14" i="3"/>
  <c r="Q14" i="3"/>
  <c r="T13" i="3"/>
  <c r="S13" i="3"/>
  <c r="R13" i="3"/>
  <c r="Q13" i="3"/>
  <c r="T12" i="3"/>
  <c r="S12" i="3"/>
  <c r="R12" i="3"/>
  <c r="Q12" i="3"/>
  <c r="T11" i="3"/>
  <c r="S11" i="3"/>
  <c r="R11" i="3"/>
  <c r="Q11" i="3"/>
  <c r="T10" i="3"/>
  <c r="S10" i="3"/>
  <c r="R10" i="3"/>
  <c r="Q10" i="3"/>
  <c r="T9" i="3"/>
  <c r="S9" i="3"/>
  <c r="R9" i="3"/>
  <c r="Q9" i="3"/>
  <c r="T8" i="3"/>
  <c r="S8" i="3"/>
  <c r="R8" i="3"/>
  <c r="Q8" i="3"/>
  <c r="T7" i="3"/>
  <c r="S7" i="3"/>
  <c r="R7" i="3"/>
  <c r="Q7" i="3"/>
  <c r="T6" i="3"/>
  <c r="S6" i="3"/>
  <c r="R6" i="3"/>
  <c r="Q6" i="3"/>
  <c r="U5" i="3"/>
  <c r="U6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U49" i="3"/>
  <c r="U50" i="3"/>
  <c r="U51" i="3"/>
  <c r="U52" i="3"/>
  <c r="U53" i="3"/>
  <c r="U54" i="3"/>
  <c r="U55" i="3"/>
  <c r="U56" i="3"/>
  <c r="U57" i="3"/>
  <c r="U58" i="3"/>
  <c r="U59" i="3"/>
  <c r="U60" i="3"/>
  <c r="U61" i="3"/>
  <c r="U62" i="3"/>
  <c r="U63" i="3"/>
  <c r="U64" i="3"/>
  <c r="T5" i="3"/>
  <c r="J5" i="4" s="1"/>
  <c r="S5" i="3"/>
  <c r="R5" i="3"/>
  <c r="Q5" i="3"/>
  <c r="L6" i="4" l="1"/>
  <c r="D6" i="4"/>
  <c r="L9" i="4" a="1"/>
  <c r="D26" i="4"/>
  <c r="E22" i="4"/>
  <c r="E17" i="4"/>
  <c r="E16" i="4"/>
  <c r="E15" i="4"/>
  <c r="E14" i="4"/>
  <c r="O38" i="4" a="1"/>
  <c r="L38" i="4" s="1" a="1"/>
  <c r="O37" i="4" a="1"/>
  <c r="O36" i="4" a="1"/>
  <c r="L36" i="4" s="1" a="1"/>
  <c r="O35" i="4" a="1"/>
  <c r="L35" i="4" s="1" a="1"/>
  <c r="O34" i="4" a="1"/>
  <c r="L34" i="4" s="1" a="1"/>
  <c r="O33" i="4" a="1"/>
  <c r="O32" i="4" a="1"/>
  <c r="L32" i="4" s="1" a="1"/>
  <c r="B9" i="4"/>
  <c r="O31" i="4" a="1"/>
  <c r="F9" i="4"/>
  <c r="H5" i="4"/>
  <c r="F5" i="4"/>
  <c r="F6" i="4" s="1"/>
  <c r="E23" i="4" l="1"/>
  <c r="E24" i="4"/>
  <c r="E25" i="4"/>
  <c r="E18" i="4"/>
  <c r="L31" i="4" a="1"/>
  <c r="B39" i="4" a="1"/>
  <c r="J38" i="4" a="1"/>
  <c r="K38" i="4" a="1"/>
  <c r="G38" i="4" a="1"/>
  <c r="I38" i="4" a="1"/>
  <c r="C38" i="4" a="1"/>
  <c r="B38" i="4" a="1"/>
  <c r="K37" i="4" a="1"/>
  <c r="L37" i="4" a="1"/>
  <c r="I37" i="4" a="1"/>
  <c r="J37" i="4" a="1"/>
  <c r="G37" i="4" a="1"/>
  <c r="C37" i="4" a="1"/>
  <c r="B37" i="4" a="1"/>
  <c r="J36" i="4" a="1"/>
  <c r="K36" i="4" a="1"/>
  <c r="G36" i="4" a="1"/>
  <c r="I36" i="4" a="1"/>
  <c r="C36" i="4" a="1"/>
  <c r="B36" i="4" a="1"/>
  <c r="J35" i="4" a="1"/>
  <c r="K35" i="4" a="1"/>
  <c r="G35" i="4" a="1"/>
  <c r="I35" i="4" a="1"/>
  <c r="C35" i="4" a="1"/>
  <c r="B35" i="4" a="1"/>
  <c r="J34" i="4" a="1"/>
  <c r="K34" i="4" a="1"/>
  <c r="G34" i="4" a="1"/>
  <c r="I34" i="4" a="1"/>
  <c r="B34" i="4" a="1"/>
  <c r="C34" i="4" a="1"/>
  <c r="L33" i="4" a="1"/>
  <c r="J33" i="4" a="1"/>
  <c r="K33" i="4" a="1"/>
  <c r="G33" i="4" a="1"/>
  <c r="I33" i="4" a="1"/>
  <c r="B33" i="4" a="1"/>
  <c r="C33" i="4" a="1"/>
  <c r="J32" i="4" a="1"/>
  <c r="K32" i="4" a="1"/>
  <c r="G32" i="4" a="1"/>
  <c r="I32" i="4" a="1"/>
  <c r="C32" i="4" a="1"/>
  <c r="B32" i="4" a="1"/>
  <c r="J31" i="4" a="1"/>
  <c r="K31" i="4" a="1"/>
  <c r="G31" i="4" a="1"/>
  <c r="I31" i="4" a="1"/>
  <c r="B31" i="4" a="1"/>
  <c r="C31" i="4" a="1"/>
  <c r="E26" i="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<sst xmlns="http://schemas.openxmlformats.org/spreadsheetml/2006/main" count="201" uniqueCount="153">
  <si>
    <t>MANAGEMENT OF CHANGE REQUEST</t>
  </si>
  <si>
    <t>Item</t>
  </si>
  <si>
    <t>MOC number</t>
  </si>
  <si>
    <t>Area, unit, or equipment</t>
  </si>
  <si>
    <t>Change type</t>
  </si>
  <si>
    <t>Description of the change</t>
  </si>
  <si>
    <t>What is being changed, and why?</t>
  </si>
  <si>
    <t>Technical basis</t>
  </si>
  <si>
    <t>Design basis, calculations, and drawings affected.</t>
  </si>
  <si>
    <t>Safety, health, and environmental impact</t>
  </si>
  <si>
    <t>What new hazards could this create? What existing protections could it affect (alarms, trips, relief, procedures)?</t>
  </si>
  <si>
    <t>Hazard review method and participants</t>
  </si>
  <si>
    <t>Documents to update</t>
  </si>
  <si>
    <t>P&amp;IDs, setpoint lists, operating procedures, maintenance procedures, training material.</t>
  </si>
  <si>
    <t>Training required</t>
  </si>
  <si>
    <t>Who must be told or trained, and by when.</t>
  </si>
  <si>
    <t>Pre-startup safety review</t>
  </si>
  <si>
    <t>Who confirmed the change is ready, and how.</t>
  </si>
  <si>
    <t>Close-out</t>
  </si>
  <si>
    <t>Date closed, and confirmation that documents are updated and any temporary change is removed.</t>
  </si>
  <si>
    <t>MOC REGISTER</t>
  </si>
  <si>
    <t>MOC #</t>
  </si>
  <si>
    <t>Date opened</t>
  </si>
  <si>
    <t>Description</t>
  </si>
  <si>
    <t>Area / unit</t>
  </si>
  <si>
    <t>Requester</t>
  </si>
  <si>
    <t>Owner</t>
  </si>
  <si>
    <t>Hazard review done</t>
  </si>
  <si>
    <t>Approved</t>
  </si>
  <si>
    <t>Documents updated</t>
  </si>
  <si>
    <t>Training complete</t>
  </si>
  <si>
    <t>PSSR done</t>
  </si>
  <si>
    <t>Status</t>
  </si>
  <si>
    <t>Target close date</t>
  </si>
  <si>
    <t>Date closed</t>
  </si>
  <si>
    <t>Temporary end date</t>
  </si>
  <si>
    <t>Days open</t>
  </si>
  <si>
    <t>Overdue?</t>
  </si>
  <si>
    <t>Temporary expired?</t>
  </si>
  <si>
    <t>Ready to close?</t>
  </si>
  <si>
    <t>MOC-2601</t>
  </si>
  <si>
    <t>Replace level transmitter LT-101 with a different range model</t>
  </si>
  <si>
    <t>Separator area</t>
  </si>
  <si>
    <t>Permanent</t>
  </si>
  <si>
    <t>Instrument tech</t>
  </si>
  <si>
    <t>Process engineer</t>
  </si>
  <si>
    <t>Yes</t>
  </si>
  <si>
    <t>Closed</t>
  </si>
  <si>
    <t>MOC-2602</t>
  </si>
  <si>
    <t>Temporary jumper on low-flow trip during compressor commissioning</t>
  </si>
  <si>
    <t>Compressor station</t>
  </si>
  <si>
    <t>Temporary</t>
  </si>
  <si>
    <t>Operations</t>
  </si>
  <si>
    <t>Operations manager</t>
  </si>
  <si>
    <t>No</t>
  </si>
  <si>
    <t>Implemented</t>
  </si>
  <si>
    <t>MOC-2603</t>
  </si>
  <si>
    <t>Change relief valve set pressure after re-rating</t>
  </si>
  <si>
    <t>Vessel V-200</t>
  </si>
  <si>
    <t>Open</t>
  </si>
  <si>
    <t>MOC-2604</t>
  </si>
  <si>
    <t>Substitute gasket material on hot oil line</t>
  </si>
  <si>
    <t>Heater area</t>
  </si>
  <si>
    <t>Maintenance</t>
  </si>
  <si>
    <t>Maintenance lead</t>
  </si>
  <si>
    <t>Cancelled</t>
  </si>
  <si>
    <t>Emergency</t>
  </si>
  <si>
    <t>Replacement in kind</t>
  </si>
  <si>
    <t>Data check</t>
  </si>
  <si>
    <t>Log every change from request to close-out. Calculated columns (Q:U) update automatically; add new rows directly below the table and they expand it.</t>
  </si>
  <si>
    <t>Input</t>
  </si>
  <si>
    <t>Calculated</t>
  </si>
  <si>
    <t>MOC DASHBOARD</t>
  </si>
  <si>
    <t>CHANGES LOGGED</t>
  </si>
  <si>
    <t>OPEN CHANGES</t>
  </si>
  <si>
    <t>OVERDUE</t>
  </si>
  <si>
    <t>TEMPORARY EXPIRED</t>
  </si>
  <si>
    <t>READY TO CLOSE</t>
  </si>
  <si>
    <t>CLOSED</t>
  </si>
  <si>
    <t>AVG DAYS TO CLOSE</t>
  </si>
  <si>
    <t>ON-TIME CLOSE RATE</t>
  </si>
  <si>
    <t>AVG AGE OF OPEN</t>
  </si>
  <si>
    <t>ACTIVE TEMPORARY</t>
  </si>
  <si>
    <t>EMERGENCY SHARE</t>
  </si>
  <si>
    <t>DATA ISSUES</t>
  </si>
  <si>
    <t>CHANGES BY STATUS</t>
  </si>
  <si>
    <t>Count</t>
  </si>
  <si>
    <t>% of total</t>
  </si>
  <si>
    <t>Total</t>
  </si>
  <si>
    <t>CHANGES BY TYPE</t>
  </si>
  <si>
    <t>ACTION REQUIRED - OVERDUE OR EXPIRED CHANGES (OLDEST FIRST)</t>
  </si>
  <si>
    <t>Target close</t>
  </si>
  <si>
    <t>Flag</t>
  </si>
  <si>
    <t>Helper</t>
  </si>
  <si>
    <t>Row key</t>
  </si>
  <si>
    <t>Complete before the change is made. Keep answers specific. Fill the yellow cells only.</t>
  </si>
  <si>
    <t>What to include</t>
  </si>
  <si>
    <t>Your entry</t>
  </si>
  <si>
    <t>1  IDENTIFICATION</t>
  </si>
  <si>
    <t>Unique ID from the register, for example MOC-2605.</t>
  </si>
  <si>
    <t>Date requested</t>
  </si>
  <si>
    <t>Date the request was raised.</t>
  </si>
  <si>
    <t>Name and role.</t>
  </si>
  <si>
    <t>Where the change applies, with tag numbers if known.</t>
  </si>
  <si>
    <t>Pick one. Define 'replacement in kind' narrowly and in writing.</t>
  </si>
  <si>
    <t>Temporary end date and owner</t>
  </si>
  <si>
    <t>Required for Temporary changes. Name who removes it.</t>
  </si>
  <si>
    <t>2  THE CHANGE</t>
  </si>
  <si>
    <t>3  HAZARD REVIEW</t>
  </si>
  <si>
    <t>For example What-If, checklist, or HAZOP node, and who took part. Include someone independent of the request.</t>
  </si>
  <si>
    <t>Hazard review completed?</t>
  </si>
  <si>
    <t>Select Yes only once findings are recorded and actioned.</t>
  </si>
  <si>
    <t>4  IMPLEMENTATION READINESS</t>
  </si>
  <si>
    <t>5  APPROVALS</t>
  </si>
  <si>
    <t>Role</t>
  </si>
  <si>
    <t>Name</t>
  </si>
  <si>
    <t>Signature and date</t>
  </si>
  <si>
    <t>Technical reviewer</t>
  </si>
  <si>
    <t>Safety / operations</t>
  </si>
  <si>
    <t>Final approver</t>
  </si>
  <si>
    <t>6  CLOSE-OUT</t>
  </si>
  <si>
    <t>MANAGEMENT OF CHANGE REGISTER</t>
  </si>
  <si>
    <t>Request, track, and close out every change to your facility, process, or equipment, with nothing slipping past its deadline.</t>
  </si>
  <si>
    <t>HOW IT WORKS</t>
  </si>
  <si>
    <t>1  MOC Request Form</t>
  </si>
  <si>
    <t>Describe the change, its technical basis, and the hazard review. Print it (set to one A4 page) or copy the fields into your own system.</t>
  </si>
  <si>
    <t>2  MOC Register</t>
  </si>
  <si>
    <t>Log every change. Record hazard review, approval, documents, training, and pre-startup review as Yes or No. Days open and every flag calculate automatically.</t>
  </si>
  <si>
    <t>3  Dashboard</t>
  </si>
  <si>
    <t>Review open, overdue, and expired items, performance, and the 'Action required' list. Nothing to type; it reads from the register.</t>
  </si>
  <si>
    <t>COLOUR KEY</t>
  </si>
  <si>
    <t>Yellow cells are yours to complete.</t>
  </si>
  <si>
    <t>Grey cells hold formulas. Do not overwrite them.</t>
  </si>
  <si>
    <t>Red = overdue or data issue. Amber = expired temporary change or incomplete checklist. Green = ready.</t>
  </si>
  <si>
    <t>DEFINITIONS</t>
  </si>
  <si>
    <t>Change types</t>
  </si>
  <si>
    <t>Permanent: lasting change. Temporary: has an end date and an owner. Emergency: made urgently, with review completed after. Replacement in kind: identical to what it replaces; define narrowly and in writing.</t>
  </si>
  <si>
    <t>Open &gt; Approved &gt; Implemented &gt; Closed. Use Cancelled if the change is withdrawn.</t>
  </si>
  <si>
    <t>Ready when hazard review, approval, documents, training, and PSSR are all Yes. Closed and cancelled rows show n/a.</t>
  </si>
  <si>
    <t>Open change past its target close date and not yet closed.</t>
  </si>
  <si>
    <t>Temporary change past its end date and not yet closed. Review, extend with approval, or remove.</t>
  </si>
  <si>
    <t>Flags duplicate MOC numbers, temporary changes with no end date, closed changes with no close date, and closed changes with an incomplete checklist.</t>
  </si>
  <si>
    <t>GOOD PRACTICE</t>
  </si>
  <si>
    <t>Examples</t>
  </si>
  <si>
    <t>The four example rows are placeholders showing how the flags behave. Overwrite or delete them.</t>
  </si>
  <si>
    <t>Temporary changes</t>
  </si>
  <si>
    <t>Give every temporary change an end date and an owner.</t>
  </si>
  <si>
    <t>Adding changes</t>
  </si>
  <si>
    <t>Type in the first empty row of the register. The table, formulas, dropdowns, and dashboard extend automatically.</t>
  </si>
  <si>
    <t>Today's date</t>
  </si>
  <si>
    <t>Overdue and expired flags depend on today's date, so they refresh each time the file opens.</t>
  </si>
  <si>
    <t>IMPORTANT</t>
  </si>
  <si>
    <t>Educational template. It supports an asset-management or process-safety team's discussion and documentation. It is not engineering, legal, safety-compliance, or regulatory advice and does not replace your site's procedures, applicable regulations, or the judgment of qualified professionals. Your site's MOC procedure takes precedence; edit the checklist to match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</si>
</sst>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-mmm\-yyyy"/>
    <numFmt numFmtId="165" formatCode="0.0"/>
    <numFmt numFmtId="166" formatCode="#,##0;\(#,##0\);\-"/>
    <numFmt numFmtId="167" formatCode="0%;\(0%\);\-"/>
    <numFmt numFmtId="168" formatCode="0.00000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Calibri"/>
    </font>
    <font>
      <b/>
      <sz val="10"/>
      <color rgb="FF1F2937"/>
      <name val="Calibri"/>
    </font>
    <font>
      <sz val="10"/>
      <color rgb="FF1F2937"/>
      <name val="Calibri"/>
      <scheme val="minor"/>
    </font>
    <font>
      <sz val="10"/>
      <color rgb="FF1F2937"/>
      <name val="Calibri"/>
    </font>
    <font>
      <b/>
      <sz val="18"/>
      <color rgb="FFFFFFFF"/>
      <name val="Calibri"/>
    </font>
    <font>
      <i/>
      <sz val="10"/>
      <color rgb="FF5B6675"/>
      <name val="Calibri"/>
    </font>
    <font>
      <sz val="9"/>
      <color rgb="FF1F2937"/>
      <name val="Calibri"/>
      <scheme val="minor"/>
    </font>
    <font>
      <sz val="9"/>
      <color rgb="FF5B6675"/>
      <name val="Calibri"/>
      <scheme val="minor"/>
    </font>
    <font>
      <b/>
      <sz val="20"/>
      <color rgb="FFFFFFFF"/>
      <name val="Calibri"/>
      <scheme val="minor"/>
    </font>
    <font>
      <i/>
      <sz val="10"/>
      <color rgb="FF5B6675"/>
      <name val="Calibri"/>
      <scheme val="minor"/>
    </font>
    <font>
      <b/>
      <sz val="8"/>
      <color rgb="FF5B6675"/>
      <name val="Calibri"/>
      <family val="2"/>
      <scheme val="minor"/>
    </font>
    <font>
      <b/>
      <sz val="24"/>
      <color rgb="FF0F7C8A"/>
      <name val="Calibri"/>
      <family val="2"/>
      <scheme val="minor"/>
    </font>
    <font>
      <sz val="8"/>
      <color rgb="FF6B7280"/>
      <name val="Calibri"/>
      <family val="2"/>
      <scheme val="minor"/>
    </font>
    <font>
      <b/>
      <sz val="24"/>
      <color rgb="FFC0392B"/>
      <name val="Calibri"/>
      <family val="2"/>
      <scheme val="minor"/>
    </font>
    <font>
      <b/>
      <sz val="24"/>
      <color rgb="FFD9822B"/>
      <name val="Calibri"/>
      <family val="2"/>
      <scheme val="minor"/>
    </font>
    <font>
      <b/>
      <sz val="24"/>
      <color rgb="FF2E8B57"/>
      <name val="Calibri"/>
      <family val="2"/>
      <scheme val="minor"/>
    </font>
    <font>
      <b/>
      <sz val="24"/>
      <color rgb="FF12355B"/>
      <name val="Calibri"/>
      <family val="2"/>
      <scheme val="minor"/>
    </font>
    <font>
      <b/>
      <sz val="9"/>
      <color rgb="FFFFFFFF"/>
      <name val="Calibri"/>
      <scheme val="minor"/>
    </font>
    <font>
      <b/>
      <sz val="10"/>
      <color rgb="FF1F2937"/>
      <name val="Calibri"/>
      <scheme val="minor"/>
    </font>
    <font>
      <b/>
      <sz val="9"/>
      <color rgb="FF12355B"/>
      <name val="Calibri"/>
      <scheme val="minor"/>
    </font>
    <font>
      <i/>
      <sz val="9"/>
      <color rgb="FF5B6675"/>
      <name val="Calibri"/>
      <scheme val="minor"/>
    </font>
    <font>
      <sz val="8"/>
      <color rgb="FF9CA3AF"/>
      <name val="Calibri"/>
      <scheme val="minor"/>
    </font>
    <font>
      <b/>
      <sz val="10"/>
      <color rgb="FF9B1C1C"/>
      <name val="Calibri"/>
      <scheme val="minor"/>
    </font>
    <font>
      <b/>
      <sz val="10"/>
      <color rgb="FFFFFFFF"/>
      <name val="Calibri"/>
      <scheme val="minor"/>
    </font>
    <font>
      <b/>
      <sz val="10"/>
      <color rgb="FF12355B"/>
      <name val="Calibri"/>
      <scheme val="minor"/>
    </font>
    <font>
      <sz val="9"/>
      <color rgb="FF7A4A00"/>
      <name val="Calibri"/>
      <family val="2"/>
      <scheme val="minor"/>
    </font>
    <font>
      <b/>
      <u/>
      <sz val="11"/>
      <color rgb="FF0F7C8A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2355B"/>
        <bgColor indexed="64"/>
      </patternFill>
    </fill>
    <fill>
      <patternFill patternType="solid">
        <fgColor rgb="FFFFFBEA"/>
        <bgColor indexed="64"/>
      </patternFill>
    </fill>
    <fill>
      <patternFill patternType="solid">
        <fgColor rgb="FFF1F4F8"/>
        <bgColor indexed="64"/>
      </patternFill>
    </fill>
    <fill>
      <patternFill patternType="solid">
        <fgColor rgb="FF0F7C8A"/>
        <bgColor indexed="64"/>
      </patternFill>
    </fill>
    <fill>
      <patternFill patternType="solid">
        <fgColor rgb="FFF8D7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F2E3"/>
        <bgColor indexed="64"/>
      </patternFill>
    </fill>
  </fills>
  <borders count="31">
    <border>
      <left/>
      <right/>
      <top/>
      <bottom/>
      <diagonal/>
    </border>
    <border>
      <left style="thin">
        <color rgb="FFC5CDD8"/>
      </left>
      <right style="thin">
        <color rgb="FFC5CDD8"/>
      </right>
      <top style="thin">
        <color rgb="FFC5CDD8"/>
      </top>
      <bottom style="thin">
        <color rgb="FFC5CDD8"/>
      </bottom>
      <diagonal/>
    </border>
    <border>
      <left style="thin">
        <color rgb="FFC5CDD8"/>
      </left>
      <right style="thin">
        <color rgb="FFC5CDD8"/>
      </right>
      <top/>
      <bottom style="thin">
        <color rgb="FFC5CDD8"/>
      </bottom>
      <diagonal/>
    </border>
    <border>
      <left/>
      <right/>
      <top/>
      <bottom style="thin">
        <color rgb="FFD5DBE3"/>
      </bottom>
      <diagonal/>
    </border>
    <border>
      <left/>
      <right/>
      <top style="thin">
        <color rgb="FFD5DBE3"/>
      </top>
      <bottom style="thin">
        <color rgb="FFD5DBE3"/>
      </bottom>
      <diagonal/>
    </border>
    <border>
      <left style="thin">
        <color rgb="FFD5DBE3"/>
      </left>
      <right/>
      <top style="thin">
        <color rgb="FFD5DBE3"/>
      </top>
      <bottom style="thin">
        <color rgb="FFD5DBE3"/>
      </bottom>
      <diagonal/>
    </border>
    <border>
      <left style="thin">
        <color rgb="FFD5DBE3"/>
      </left>
      <right style="thin">
        <color rgb="FFD5DBE3"/>
      </right>
      <top style="thin">
        <color rgb="FFD5DBE3"/>
      </top>
      <bottom style="thin">
        <color rgb="FFD5DBE3"/>
      </bottom>
      <diagonal/>
    </border>
    <border>
      <left/>
      <right/>
      <top style="thin">
        <color rgb="FFD5DBE3"/>
      </top>
      <bottom/>
      <diagonal/>
    </border>
    <border>
      <left style="thin">
        <color rgb="FFE6EAF0"/>
      </left>
      <right style="thin">
        <color rgb="FFE6EAF0"/>
      </right>
      <top style="thin">
        <color rgb="FFC5CDD8"/>
      </top>
      <bottom style="thin">
        <color rgb="FFD5DBE3"/>
      </bottom>
      <diagonal/>
    </border>
    <border>
      <left style="thin">
        <color rgb="FFE6EAF0"/>
      </left>
      <right style="thin">
        <color rgb="FFE6EAF0"/>
      </right>
      <top style="thin">
        <color rgb="FFD5DBE3"/>
      </top>
      <bottom style="thin">
        <color rgb="FFD5DBE3"/>
      </bottom>
      <diagonal/>
    </border>
    <border>
      <left style="thin">
        <color rgb="FFE6EAF0"/>
      </left>
      <right style="thin">
        <color rgb="FFE6EAF0"/>
      </right>
      <top/>
      <bottom style="thin">
        <color rgb="FFD5DBE3"/>
      </bottom>
      <diagonal/>
    </border>
    <border>
      <left style="thin">
        <color rgb="FFD5DBE3"/>
      </left>
      <right/>
      <top/>
      <bottom/>
      <diagonal/>
    </border>
    <border>
      <left/>
      <right style="thin">
        <color rgb="FFD5DBE3"/>
      </right>
      <top/>
      <bottom/>
      <diagonal/>
    </border>
    <border>
      <left style="thin">
        <color rgb="FFD5DBE3"/>
      </left>
      <right/>
      <top/>
      <bottom style="thin">
        <color rgb="FFD5DBE3"/>
      </bottom>
      <diagonal/>
    </border>
    <border>
      <left/>
      <right style="thin">
        <color rgb="FFD5DBE3"/>
      </right>
      <top/>
      <bottom style="thin">
        <color rgb="FFD5DBE3"/>
      </bottom>
      <diagonal/>
    </border>
    <border>
      <left style="thin">
        <color rgb="FFD5DBE3"/>
      </left>
      <right/>
      <top style="thick">
        <color rgb="FF0F7C8A"/>
      </top>
      <bottom/>
      <diagonal/>
    </border>
    <border>
      <left/>
      <right/>
      <top style="thick">
        <color rgb="FF0F7C8A"/>
      </top>
      <bottom/>
      <diagonal/>
    </border>
    <border>
      <left style="thin">
        <color rgb="FFD5DBE3"/>
      </left>
      <right/>
      <top style="thick">
        <color rgb="FFC0392B"/>
      </top>
      <bottom/>
      <diagonal/>
    </border>
    <border>
      <left/>
      <right style="thin">
        <color rgb="FFD5DBE3"/>
      </right>
      <top style="thick">
        <color rgb="FFC0392B"/>
      </top>
      <bottom/>
      <diagonal/>
    </border>
    <border>
      <left/>
      <right/>
      <top style="thick">
        <color rgb="FFC0392B"/>
      </top>
      <bottom/>
      <diagonal/>
    </border>
    <border>
      <left style="thin">
        <color rgb="FFD5DBE3"/>
      </left>
      <right/>
      <top style="thick">
        <color rgb="FFD9822B"/>
      </top>
      <bottom/>
      <diagonal/>
    </border>
    <border>
      <left/>
      <right/>
      <top style="thick">
        <color rgb="FFD9822B"/>
      </top>
      <bottom/>
      <diagonal/>
    </border>
    <border>
      <left style="thin">
        <color rgb="FFD5DBE3"/>
      </left>
      <right/>
      <top style="thick">
        <color rgb="FF2E8B57"/>
      </top>
      <bottom/>
      <diagonal/>
    </border>
    <border>
      <left/>
      <right/>
      <top style="thick">
        <color rgb="FF2E8B57"/>
      </top>
      <bottom/>
      <diagonal/>
    </border>
    <border>
      <left style="thin">
        <color rgb="FFD5DBE3"/>
      </left>
      <right/>
      <top style="thick">
        <color rgb="FF12355B"/>
      </top>
      <bottom/>
      <diagonal/>
    </border>
    <border>
      <left/>
      <right style="thin">
        <color rgb="FFD5DBE3"/>
      </right>
      <top style="thick">
        <color rgb="FF12355B"/>
      </top>
      <bottom/>
      <diagonal/>
    </border>
    <border>
      <left/>
      <right/>
      <top style="thick">
        <color rgb="FF12355B"/>
      </top>
      <bottom/>
      <diagonal/>
    </border>
    <border>
      <left style="thin">
        <color rgb="FFC9D1DC"/>
      </left>
      <right style="thin">
        <color rgb="FFC9D1DC"/>
      </right>
      <top style="thin">
        <color rgb="FFC9D1DC"/>
      </top>
      <bottom style="thin">
        <color rgb="FFC9D1DC"/>
      </bottom>
      <diagonal/>
    </border>
    <border>
      <left style="thin">
        <color rgb="FFC9D1DC"/>
      </left>
      <right style="thin">
        <color rgb="FFC9D1DC"/>
      </right>
      <top style="thin">
        <color rgb="FFC9D1DC"/>
      </top>
      <bottom/>
      <diagonal/>
    </border>
    <border>
      <left style="thin">
        <color rgb="FFE8C9A0"/>
      </left>
      <right/>
      <top style="thin">
        <color rgb="FFE8C9A0"/>
      </top>
      <bottom style="thin">
        <color rgb="FFE8C9A0"/>
      </bottom>
      <diagonal/>
    </border>
    <border>
      <left/>
      <right style="thin">
        <color rgb="FFE8C9A0"/>
      </right>
      <top style="thin">
        <color rgb="FFE8C9A0"/>
      </top>
      <bottom style="thin">
        <color rgb="FFE8C9A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2">
    <xf numFmtId="0" fontId="0" fillId="0" borderId="0" xfId="0"/>
    <xf numFmtId="0" fontId="5" fillId="0" borderId="0" xfId="0" applyFont="1"/>
    <xf numFmtId="0" fontId="5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10" fillId="3" borderId="5" xfId="0" applyFont="1" applyFill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164" fontId="6" fillId="3" borderId="8" xfId="0" applyNumberFormat="1" applyFont="1" applyFill="1" applyBorder="1" applyAlignment="1">
      <alignment horizontal="center" vertical="center" wrapText="1"/>
    </xf>
    <xf numFmtId="164" fontId="6" fillId="3" borderId="9" xfId="0" applyNumberFormat="1" applyFont="1" applyFill="1" applyBorder="1" applyAlignment="1">
      <alignment horizontal="center" vertical="center" wrapText="1"/>
    </xf>
    <xf numFmtId="3" fontId="4" fillId="4" borderId="8" xfId="0" applyNumberFormat="1" applyFont="1" applyFill="1" applyBorder="1" applyAlignment="1">
      <alignment horizontal="center" vertical="center" wrapText="1"/>
    </xf>
    <xf numFmtId="3" fontId="4" fillId="4" borderId="9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20" fillId="2" borderId="0" xfId="0" applyFont="1" applyFill="1" applyAlignment="1">
      <alignment vertical="center"/>
    </xf>
    <xf numFmtId="0" fontId="20" fillId="2" borderId="0" xfId="0" applyFont="1" applyFill="1" applyAlignment="1">
      <alignment horizontal="center" vertical="center"/>
    </xf>
    <xf numFmtId="166" fontId="21" fillId="4" borderId="0" xfId="0" applyNumberFormat="1" applyFont="1" applyFill="1" applyAlignment="1">
      <alignment horizontal="center" vertical="center"/>
    </xf>
    <xf numFmtId="167" fontId="21" fillId="4" borderId="0" xfId="0" applyNumberFormat="1" applyFont="1" applyFill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/>
    </xf>
    <xf numFmtId="166" fontId="5" fillId="0" borderId="4" xfId="0" applyNumberFormat="1" applyFont="1" applyBorder="1" applyAlignment="1">
      <alignment horizontal="center" vertical="center"/>
    </xf>
    <xf numFmtId="167" fontId="5" fillId="0" borderId="4" xfId="0" applyNumberFormat="1" applyFont="1" applyBorder="1" applyAlignment="1">
      <alignment horizontal="center" vertical="center"/>
    </xf>
    <xf numFmtId="0" fontId="22" fillId="4" borderId="0" xfId="0" applyFont="1" applyFill="1" applyAlignment="1">
      <alignment vertical="center"/>
    </xf>
    <xf numFmtId="0" fontId="22" fillId="4" borderId="0" xfId="0" applyFont="1" applyFill="1" applyAlignment="1">
      <alignment horizontal="center" vertical="center"/>
    </xf>
    <xf numFmtId="0" fontId="21" fillId="0" borderId="3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168" fontId="24" fillId="0" borderId="0" xfId="0" applyNumberFormat="1" applyFont="1" applyAlignment="1">
      <alignment horizontal="center" vertical="center"/>
    </xf>
    <xf numFmtId="0" fontId="26" fillId="2" borderId="0" xfId="0" applyFont="1" applyFill="1" applyAlignment="1">
      <alignment vertical="center"/>
    </xf>
    <xf numFmtId="0" fontId="26" fillId="5" borderId="0" xfId="0" applyFont="1" applyFill="1" applyAlignment="1">
      <alignment vertical="center"/>
    </xf>
    <xf numFmtId="0" fontId="27" fillId="0" borderId="27" xfId="0" applyFont="1" applyBorder="1" applyAlignment="1">
      <alignment vertical="center" wrapText="1"/>
    </xf>
    <xf numFmtId="0" fontId="23" fillId="0" borderId="27" xfId="0" applyFont="1" applyBorder="1" applyAlignment="1">
      <alignment vertical="center" wrapText="1"/>
    </xf>
    <xf numFmtId="0" fontId="5" fillId="3" borderId="27" xfId="0" applyFont="1" applyFill="1" applyBorder="1" applyAlignment="1">
      <alignment vertical="top" wrapText="1"/>
    </xf>
    <xf numFmtId="0" fontId="27" fillId="0" borderId="28" xfId="0" applyFont="1" applyBorder="1" applyAlignment="1">
      <alignment vertical="center" wrapText="1"/>
    </xf>
    <xf numFmtId="0" fontId="23" fillId="0" borderId="28" xfId="0" applyFont="1" applyBorder="1" applyAlignment="1">
      <alignment vertical="center" wrapText="1"/>
    </xf>
    <xf numFmtId="0" fontId="5" fillId="3" borderId="28" xfId="0" applyFont="1" applyFill="1" applyBorder="1" applyAlignment="1">
      <alignment vertical="top" wrapText="1"/>
    </xf>
    <xf numFmtId="0" fontId="5" fillId="3" borderId="27" xfId="0" applyFont="1" applyFill="1" applyBorder="1" applyAlignment="1">
      <alignment vertical="center" wrapText="1"/>
    </xf>
    <xf numFmtId="0" fontId="5" fillId="3" borderId="28" xfId="0" applyFont="1" applyFill="1" applyBorder="1" applyAlignment="1">
      <alignment vertical="center" wrapText="1"/>
    </xf>
    <xf numFmtId="0" fontId="5" fillId="3" borderId="28" xfId="0" applyFont="1" applyFill="1" applyBorder="1" applyAlignment="1">
      <alignment horizontal="left" vertical="top" wrapText="1"/>
    </xf>
    <xf numFmtId="164" fontId="5" fillId="3" borderId="28" xfId="0" applyNumberFormat="1" applyFont="1" applyFill="1" applyBorder="1" applyAlignment="1">
      <alignment horizontal="left" vertical="top" wrapText="1"/>
    </xf>
    <xf numFmtId="0" fontId="27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27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27" fillId="0" borderId="7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27" fillId="3" borderId="0" xfId="0" applyFont="1" applyFill="1" applyAlignment="1">
      <alignment vertical="top" wrapText="1"/>
    </xf>
    <xf numFmtId="0" fontId="27" fillId="4" borderId="7" xfId="0" applyFont="1" applyFill="1" applyBorder="1" applyAlignment="1">
      <alignment vertical="top" wrapText="1"/>
    </xf>
    <xf numFmtId="0" fontId="25" fillId="6" borderId="4" xfId="0" applyFont="1" applyFill="1" applyBorder="1" applyAlignment="1">
      <alignment vertical="top" wrapText="1"/>
    </xf>
    <xf numFmtId="0" fontId="29" fillId="0" borderId="0" xfId="1" applyFont="1" applyBorder="1" applyAlignment="1">
      <alignment vertical="top" wrapText="1"/>
    </xf>
    <xf numFmtId="0" fontId="29" fillId="0" borderId="7" xfId="1" applyFont="1" applyBorder="1" applyAlignment="1">
      <alignment vertical="top" wrapText="1"/>
    </xf>
    <xf numFmtId="0" fontId="29" fillId="0" borderId="4" xfId="1" applyFont="1" applyBorder="1" applyAlignment="1">
      <alignment vertical="top" wrapText="1"/>
    </xf>
    <xf numFmtId="0" fontId="28" fillId="8" borderId="29" xfId="0" applyFont="1" applyFill="1" applyBorder="1" applyAlignment="1">
      <alignment vertical="top" wrapText="1"/>
    </xf>
    <xf numFmtId="0" fontId="28" fillId="8" borderId="30" xfId="0" applyFont="1" applyFill="1" applyBorder="1" applyAlignment="1">
      <alignment vertical="top" wrapText="1"/>
    </xf>
    <xf numFmtId="0" fontId="9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2" fillId="4" borderId="0" xfId="0" applyFont="1" applyFill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4" borderId="0" xfId="0" applyFont="1" applyFill="1" applyAlignment="1">
      <alignment vertical="center"/>
    </xf>
    <xf numFmtId="0" fontId="22" fillId="4" borderId="0" xfId="0" applyFont="1" applyFill="1" applyAlignment="1">
      <alignment horizontal="left" vertical="center"/>
    </xf>
    <xf numFmtId="0" fontId="13" fillId="7" borderId="24" xfId="0" applyFont="1" applyFill="1" applyBorder="1" applyAlignment="1">
      <alignment horizontal="center"/>
    </xf>
    <xf numFmtId="0" fontId="13" fillId="7" borderId="26" xfId="0" applyFont="1" applyFill="1" applyBorder="1" applyAlignment="1">
      <alignment horizontal="center"/>
    </xf>
    <xf numFmtId="9" fontId="19" fillId="7" borderId="11" xfId="0" applyNumberFormat="1" applyFont="1" applyFill="1" applyBorder="1" applyAlignment="1">
      <alignment horizontal="center"/>
    </xf>
    <xf numFmtId="0" fontId="19" fillId="7" borderId="0" xfId="0" applyFont="1" applyFill="1" applyAlignment="1">
      <alignment horizontal="center"/>
    </xf>
    <xf numFmtId="0" fontId="15" fillId="7" borderId="13" xfId="0" applyFont="1" applyFill="1" applyBorder="1" applyAlignment="1">
      <alignment horizontal="center"/>
    </xf>
    <xf numFmtId="0" fontId="15" fillId="7" borderId="3" xfId="0" applyFont="1" applyFill="1" applyBorder="1" applyAlignment="1">
      <alignment horizontal="center"/>
    </xf>
    <xf numFmtId="0" fontId="13" fillId="7" borderId="17" xfId="0" applyFont="1" applyFill="1" applyBorder="1" applyAlignment="1">
      <alignment horizontal="center"/>
    </xf>
    <xf numFmtId="0" fontId="13" fillId="7" borderId="18" xfId="0" applyFont="1" applyFill="1" applyBorder="1" applyAlignment="1">
      <alignment horizontal="center"/>
    </xf>
    <xf numFmtId="1" fontId="16" fillId="7" borderId="11" xfId="0" applyNumberFormat="1" applyFont="1" applyFill="1" applyBorder="1" applyAlignment="1">
      <alignment horizontal="center"/>
    </xf>
    <xf numFmtId="0" fontId="16" fillId="7" borderId="12" xfId="0" applyFont="1" applyFill="1" applyBorder="1" applyAlignment="1">
      <alignment horizontal="center"/>
    </xf>
    <xf numFmtId="0" fontId="15" fillId="7" borderId="14" xfId="0" applyFont="1" applyFill="1" applyBorder="1" applyAlignment="1">
      <alignment horizontal="center"/>
    </xf>
    <xf numFmtId="165" fontId="19" fillId="7" borderId="11" xfId="0" applyNumberFormat="1" applyFont="1" applyFill="1" applyBorder="1" applyAlignment="1">
      <alignment horizontal="center"/>
    </xf>
    <xf numFmtId="1" fontId="19" fillId="7" borderId="11" xfId="0" applyNumberFormat="1" applyFont="1" applyFill="1" applyBorder="1" applyAlignment="1">
      <alignment horizontal="center"/>
    </xf>
    <xf numFmtId="0" fontId="13" fillId="7" borderId="22" xfId="0" applyFont="1" applyFill="1" applyBorder="1" applyAlignment="1">
      <alignment horizontal="center"/>
    </xf>
    <xf numFmtId="0" fontId="13" fillId="7" borderId="23" xfId="0" applyFont="1" applyFill="1" applyBorder="1" applyAlignment="1">
      <alignment horizontal="center"/>
    </xf>
    <xf numFmtId="1" fontId="18" fillId="7" borderId="11" xfId="0" applyNumberFormat="1" applyFont="1" applyFill="1" applyBorder="1" applyAlignment="1">
      <alignment horizontal="center"/>
    </xf>
    <xf numFmtId="0" fontId="18" fillId="7" borderId="0" xfId="0" applyFont="1" applyFill="1" applyAlignment="1">
      <alignment horizontal="center"/>
    </xf>
    <xf numFmtId="0" fontId="13" fillId="7" borderId="25" xfId="0" applyFont="1" applyFill="1" applyBorder="1" applyAlignment="1">
      <alignment horizontal="center"/>
    </xf>
    <xf numFmtId="0" fontId="19" fillId="7" borderId="12" xfId="0" applyFont="1" applyFill="1" applyBorder="1" applyAlignment="1">
      <alignment horizontal="center"/>
    </xf>
    <xf numFmtId="0" fontId="13" fillId="7" borderId="19" xfId="0" applyFont="1" applyFill="1" applyBorder="1" applyAlignment="1">
      <alignment horizontal="center"/>
    </xf>
    <xf numFmtId="0" fontId="16" fillId="7" borderId="0" xfId="0" applyFont="1" applyFill="1" applyAlignment="1">
      <alignment horizontal="center"/>
    </xf>
    <xf numFmtId="0" fontId="13" fillId="7" borderId="20" xfId="0" applyFont="1" applyFill="1" applyBorder="1" applyAlignment="1">
      <alignment horizontal="center"/>
    </xf>
    <xf numFmtId="0" fontId="13" fillId="7" borderId="21" xfId="0" applyFont="1" applyFill="1" applyBorder="1" applyAlignment="1">
      <alignment horizontal="center"/>
    </xf>
    <xf numFmtId="1" fontId="17" fillId="7" borderId="11" xfId="0" applyNumberFormat="1" applyFont="1" applyFill="1" applyBorder="1" applyAlignment="1">
      <alignment horizontal="center"/>
    </xf>
    <xf numFmtId="0" fontId="17" fillId="7" borderId="0" xfId="0" applyFont="1" applyFill="1" applyAlignment="1">
      <alignment horizontal="center"/>
    </xf>
    <xf numFmtId="0" fontId="13" fillId="7" borderId="15" xfId="0" applyFont="1" applyFill="1" applyBorder="1" applyAlignment="1">
      <alignment horizontal="center"/>
    </xf>
    <xf numFmtId="0" fontId="13" fillId="7" borderId="16" xfId="0" applyFont="1" applyFill="1" applyBorder="1" applyAlignment="1">
      <alignment horizontal="center"/>
    </xf>
    <xf numFmtId="1" fontId="14" fillId="7" borderId="11" xfId="0" applyNumberFormat="1" applyFont="1" applyFill="1" applyBorder="1" applyAlignment="1">
      <alignment horizontal="center"/>
    </xf>
    <xf numFmtId="0" fontId="14" fillId="7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35">
    <dxf>
      <font>
        <b/>
        <i val="0"/>
        <color rgb="FF9B1C1C"/>
      </font>
      <fill>
        <patternFill patternType="solid">
          <fgColor indexed="64"/>
          <bgColor rgb="FFF8D7DA"/>
        </patternFill>
      </fill>
    </dxf>
    <dxf>
      <font>
        <color rgb="FF146C2E"/>
      </font>
    </dxf>
    <dxf>
      <font>
        <b/>
        <i val="0"/>
        <color rgb="FF9B1C1C"/>
      </font>
      <fill>
        <patternFill patternType="solid">
          <fgColor indexed="64"/>
          <bgColor rgb="FFF8D7DA"/>
        </patternFill>
      </fill>
    </dxf>
    <dxf>
      <font>
        <color rgb="FF7A5B00"/>
      </font>
      <fill>
        <patternFill patternType="solid">
          <fgColor indexed="64"/>
          <bgColor rgb="FFFFF1C2"/>
        </patternFill>
      </fill>
    </dxf>
    <dxf>
      <font>
        <b/>
        <i val="0"/>
        <color rgb="FF146C2E"/>
      </font>
      <fill>
        <patternFill patternType="solid">
          <fgColor indexed="64"/>
          <bgColor rgb="FFD4EDDA"/>
        </patternFill>
      </fill>
    </dxf>
    <dxf>
      <font>
        <b/>
        <i val="0"/>
        <color rgb="FF9A4B00"/>
      </font>
      <fill>
        <patternFill patternType="solid">
          <fgColor indexed="64"/>
          <bgColor rgb="FFFDE6C8"/>
        </patternFill>
      </fill>
    </dxf>
    <dxf>
      <font>
        <b/>
        <i val="0"/>
        <color rgb="FF9B1C1C"/>
      </font>
      <fill>
        <patternFill patternType="solid">
          <fgColor indexed="64"/>
          <bgColor rgb="FFF8D7DA"/>
        </patternFill>
      </fill>
    </dxf>
    <dxf>
      <font>
        <color rgb="FF6B7280"/>
      </font>
    </dxf>
    <dxf>
      <font>
        <color rgb="FF146C2E"/>
      </font>
    </dxf>
    <dxf>
      <font>
        <b/>
        <i val="0"/>
        <color rgb="FFB42318"/>
      </font>
    </dxf>
    <dxf>
      <font>
        <color rgb="FF6B7280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1F2937"/>
        <name val="Calibri"/>
        <scheme val="none"/>
      </font>
      <numFmt numFmtId="0" formatCode="General"/>
      <fill>
        <patternFill patternType="solid">
          <fgColor indexed="64"/>
          <bgColor rgb="FFF1F4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E6EAF0"/>
        </left>
        <right style="thin">
          <color rgb="FFE6EAF0"/>
        </right>
        <top style="thin">
          <color rgb="FFD5DBE3"/>
        </top>
        <bottom style="thin">
          <color rgb="FFD5DBE3"/>
        </bottom>
        <vertical style="thin">
          <color rgb="FFE6EAF0"/>
        </vertical>
        <horizontal style="thin">
          <color rgb="FFD5DBE3"/>
        </horizontal>
      </border>
    </dxf>
    <dxf>
      <font>
        <sz val="10"/>
        <color rgb="FF1F2937"/>
        <name val="Calibri"/>
      </font>
      <fill>
        <patternFill patternType="solid">
          <fgColor indexed="64"/>
          <bgColor rgb="FFF1F4F8"/>
        </patternFill>
      </fill>
      <alignment horizontal="center" vertical="center" wrapText="1"/>
      <border diagonalUp="0" diagonalDown="0">
        <left style="thin">
          <color rgb="FFE6EAF0"/>
        </left>
        <right style="thin">
          <color rgb="FFE6EAF0"/>
        </right>
        <top style="thin">
          <color rgb="FFD5DBE3"/>
        </top>
        <bottom style="thin">
          <color rgb="FFD5DBE3"/>
        </bottom>
        <vertical style="thin">
          <color rgb="FFE6EAF0"/>
        </vertical>
        <horizontal style="thin">
          <color rgb="FFD5DBE3"/>
        </horizontal>
      </border>
    </dxf>
    <dxf>
      <font>
        <sz val="10"/>
        <color rgb="FF1F2937"/>
        <name val="Calibri"/>
      </font>
      <fill>
        <patternFill patternType="solid">
          <fgColor indexed="64"/>
          <bgColor rgb="FFF1F4F8"/>
        </patternFill>
      </fill>
      <alignment horizontal="center" vertical="center" wrapText="1"/>
      <border diagonalUp="0" diagonalDown="0">
        <left style="thin">
          <color rgb="FFE6EAF0"/>
        </left>
        <right style="thin">
          <color rgb="FFE6EAF0"/>
        </right>
        <top style="thin">
          <color rgb="FFD5DBE3"/>
        </top>
        <bottom style="thin">
          <color rgb="FFD5DBE3"/>
        </bottom>
        <vertical style="thin">
          <color rgb="FFE6EAF0"/>
        </vertical>
        <horizontal style="thin">
          <color rgb="FFD5DBE3"/>
        </horizontal>
      </border>
    </dxf>
    <dxf>
      <font>
        <sz val="10"/>
        <color rgb="FF1F2937"/>
        <name val="Calibri"/>
      </font>
      <fill>
        <patternFill patternType="solid">
          <fgColor indexed="64"/>
          <bgColor rgb="FFF1F4F8"/>
        </patternFill>
      </fill>
      <alignment horizontal="center" vertical="center" wrapText="1"/>
      <border diagonalUp="0" diagonalDown="0">
        <left style="thin">
          <color rgb="FFE6EAF0"/>
        </left>
        <right style="thin">
          <color rgb="FFE6EAF0"/>
        </right>
        <top style="thin">
          <color rgb="FFD5DBE3"/>
        </top>
        <bottom style="thin">
          <color rgb="FFD5DBE3"/>
        </bottom>
        <vertical style="thin">
          <color rgb="FFE6EAF0"/>
        </vertical>
        <horizontal style="thin">
          <color rgb="FFD5DBE3"/>
        </horizontal>
      </border>
    </dxf>
    <dxf>
      <font>
        <sz val="10"/>
        <color rgb="FF1F2937"/>
        <name val="Calibri"/>
      </font>
      <numFmt numFmtId="3" formatCode="#,##0"/>
      <fill>
        <patternFill patternType="solid">
          <fgColor indexed="64"/>
          <bgColor rgb="FFF1F4F8"/>
        </patternFill>
      </fill>
      <alignment horizontal="center" vertical="center" wrapText="1"/>
      <border diagonalUp="0" diagonalDown="0">
        <left style="thin">
          <color rgb="FFE6EAF0"/>
        </left>
        <right style="thin">
          <color rgb="FFE6EAF0"/>
        </right>
        <top style="thin">
          <color rgb="FFD5DBE3"/>
        </top>
        <bottom style="thin">
          <color rgb="FFD5DBE3"/>
        </bottom>
        <vertical style="thin">
          <color rgb="FFE6EAF0"/>
        </vertical>
        <horizontal style="thin">
          <color rgb="FFD5DBE3"/>
        </horizontal>
      </border>
    </dxf>
    <dxf>
      <font>
        <sz val="10"/>
        <color rgb="FF1F2937"/>
        <name val="Calibri"/>
      </font>
      <numFmt numFmtId="164" formatCode="dd\-mmm\-yyyy"/>
      <fill>
        <patternFill patternType="solid">
          <fgColor indexed="64"/>
          <bgColor rgb="FFFFFBEA"/>
        </patternFill>
      </fill>
      <alignment horizontal="center" vertical="center" wrapText="1"/>
      <border diagonalUp="0" diagonalDown="0">
        <left style="thin">
          <color rgb="FFE6EAF0"/>
        </left>
        <right style="thin">
          <color rgb="FFE6EAF0"/>
        </right>
        <top style="thin">
          <color rgb="FFD5DBE3"/>
        </top>
        <bottom style="thin">
          <color rgb="FFD5DBE3"/>
        </bottom>
        <vertical style="thin">
          <color rgb="FFE6EAF0"/>
        </vertical>
        <horizontal style="thin">
          <color rgb="FFD5DBE3"/>
        </horizontal>
      </border>
    </dxf>
    <dxf>
      <font>
        <sz val="10"/>
        <color rgb="FF1F2937"/>
        <name val="Calibri"/>
      </font>
      <numFmt numFmtId="164" formatCode="dd\-mmm\-yyyy"/>
      <fill>
        <patternFill patternType="solid">
          <fgColor indexed="64"/>
          <bgColor rgb="FFFFFBEA"/>
        </patternFill>
      </fill>
      <alignment horizontal="center" vertical="center" wrapText="1"/>
      <border diagonalUp="0" diagonalDown="0">
        <left style="thin">
          <color rgb="FFE6EAF0"/>
        </left>
        <right style="thin">
          <color rgb="FFE6EAF0"/>
        </right>
        <top style="thin">
          <color rgb="FFD5DBE3"/>
        </top>
        <bottom style="thin">
          <color rgb="FFD5DBE3"/>
        </bottom>
        <vertical style="thin">
          <color rgb="FFE6EAF0"/>
        </vertical>
        <horizontal style="thin">
          <color rgb="FFD5DBE3"/>
        </horizontal>
      </border>
    </dxf>
    <dxf>
      <font>
        <sz val="10"/>
        <color rgb="FF1F2937"/>
        <name val="Calibri"/>
      </font>
      <numFmt numFmtId="164" formatCode="dd\-mmm\-yyyy"/>
      <fill>
        <patternFill patternType="solid">
          <fgColor indexed="64"/>
          <bgColor rgb="FFFFFBEA"/>
        </patternFill>
      </fill>
      <alignment horizontal="center" vertical="center" wrapText="1"/>
      <border diagonalUp="0" diagonalDown="0">
        <left style="thin">
          <color rgb="FFE6EAF0"/>
        </left>
        <right style="thin">
          <color rgb="FFE6EAF0"/>
        </right>
        <top style="thin">
          <color rgb="FFD5DBE3"/>
        </top>
        <bottom style="thin">
          <color rgb="FFD5DBE3"/>
        </bottom>
        <vertical style="thin">
          <color rgb="FFE6EAF0"/>
        </vertical>
        <horizontal style="thin">
          <color rgb="FFD5DBE3"/>
        </horizontal>
      </border>
    </dxf>
    <dxf>
      <font>
        <sz val="10"/>
        <color rgb="FF1F2937"/>
        <name val="Calibri"/>
      </font>
      <fill>
        <patternFill patternType="solid">
          <fgColor indexed="64"/>
          <bgColor rgb="FFFFFBEA"/>
        </patternFill>
      </fill>
      <alignment horizontal="center" vertical="center" wrapText="1"/>
      <border diagonalUp="0" diagonalDown="0">
        <left style="thin">
          <color rgb="FFE6EAF0"/>
        </left>
        <right style="thin">
          <color rgb="FFE6EAF0"/>
        </right>
        <top style="thin">
          <color rgb="FFD5DBE3"/>
        </top>
        <bottom style="thin">
          <color rgb="FFD5DBE3"/>
        </bottom>
        <vertical style="thin">
          <color rgb="FFE6EAF0"/>
        </vertical>
        <horizontal style="thin">
          <color rgb="FFD5DBE3"/>
        </horizontal>
      </border>
    </dxf>
    <dxf>
      <font>
        <sz val="10"/>
        <color rgb="FF1F2937"/>
        <name val="Calibri"/>
      </font>
      <fill>
        <patternFill patternType="solid">
          <fgColor indexed="64"/>
          <bgColor rgb="FFFFFBEA"/>
        </patternFill>
      </fill>
      <alignment horizontal="center" vertical="center" wrapText="1"/>
      <border diagonalUp="0" diagonalDown="0">
        <left style="thin">
          <color rgb="FFE6EAF0"/>
        </left>
        <right style="thin">
          <color rgb="FFE6EAF0"/>
        </right>
        <top style="thin">
          <color rgb="FFD5DBE3"/>
        </top>
        <bottom style="thin">
          <color rgb="FFD5DBE3"/>
        </bottom>
        <vertical style="thin">
          <color rgb="FFE6EAF0"/>
        </vertical>
        <horizontal style="thin">
          <color rgb="FFD5DBE3"/>
        </horizontal>
      </border>
    </dxf>
    <dxf>
      <font>
        <sz val="10"/>
        <color rgb="FF1F2937"/>
        <name val="Calibri"/>
      </font>
      <fill>
        <patternFill patternType="solid">
          <fgColor indexed="64"/>
          <bgColor rgb="FFFFFBEA"/>
        </patternFill>
      </fill>
      <alignment horizontal="center" vertical="center" wrapText="1"/>
      <border diagonalUp="0" diagonalDown="0">
        <left style="thin">
          <color rgb="FFE6EAF0"/>
        </left>
        <right style="thin">
          <color rgb="FFE6EAF0"/>
        </right>
        <top style="thin">
          <color rgb="FFD5DBE3"/>
        </top>
        <bottom style="thin">
          <color rgb="FFD5DBE3"/>
        </bottom>
        <vertical style="thin">
          <color rgb="FFE6EAF0"/>
        </vertical>
        <horizontal style="thin">
          <color rgb="FFD5DBE3"/>
        </horizontal>
      </border>
    </dxf>
    <dxf>
      <font>
        <sz val="10"/>
        <color rgb="FF1F2937"/>
        <name val="Calibri"/>
      </font>
      <fill>
        <patternFill patternType="solid">
          <fgColor indexed="64"/>
          <bgColor rgb="FFFFFBEA"/>
        </patternFill>
      </fill>
      <alignment horizontal="center" vertical="center" wrapText="1"/>
      <border diagonalUp="0" diagonalDown="0">
        <left style="thin">
          <color rgb="FFE6EAF0"/>
        </left>
        <right style="thin">
          <color rgb="FFE6EAF0"/>
        </right>
        <top style="thin">
          <color rgb="FFD5DBE3"/>
        </top>
        <bottom style="thin">
          <color rgb="FFD5DBE3"/>
        </bottom>
        <vertical style="thin">
          <color rgb="FFE6EAF0"/>
        </vertical>
        <horizontal style="thin">
          <color rgb="FFD5DBE3"/>
        </horizontal>
      </border>
    </dxf>
    <dxf>
      <font>
        <sz val="10"/>
        <color rgb="FF1F2937"/>
        <name val="Calibri"/>
      </font>
      <fill>
        <patternFill patternType="solid">
          <fgColor indexed="64"/>
          <bgColor rgb="FFFFFBEA"/>
        </patternFill>
      </fill>
      <alignment horizontal="center" vertical="center" wrapText="1"/>
      <border diagonalUp="0" diagonalDown="0">
        <left style="thin">
          <color rgb="FFE6EAF0"/>
        </left>
        <right style="thin">
          <color rgb="FFE6EAF0"/>
        </right>
        <top style="thin">
          <color rgb="FFD5DBE3"/>
        </top>
        <bottom style="thin">
          <color rgb="FFD5DBE3"/>
        </bottom>
        <vertical style="thin">
          <color rgb="FFE6EAF0"/>
        </vertical>
        <horizontal style="thin">
          <color rgb="FFD5DBE3"/>
        </horizontal>
      </border>
    </dxf>
    <dxf>
      <font>
        <sz val="10"/>
        <color rgb="FF1F2937"/>
        <name val="Calibri"/>
      </font>
      <fill>
        <patternFill patternType="solid">
          <fgColor indexed="64"/>
          <bgColor rgb="FFFFFBEA"/>
        </patternFill>
      </fill>
      <alignment horizontal="center" vertical="center" wrapText="1"/>
      <border diagonalUp="0" diagonalDown="0">
        <left style="thin">
          <color rgb="FFE6EAF0"/>
        </left>
        <right style="thin">
          <color rgb="FFE6EAF0"/>
        </right>
        <top style="thin">
          <color rgb="FFD5DBE3"/>
        </top>
        <bottom style="thin">
          <color rgb="FFD5DBE3"/>
        </bottom>
        <vertical style="thin">
          <color rgb="FFE6EAF0"/>
        </vertical>
        <horizontal style="thin">
          <color rgb="FFD5DBE3"/>
        </horizontal>
      </border>
    </dxf>
    <dxf>
      <font>
        <sz val="10"/>
        <color rgb="FF1F2937"/>
        <name val="Calibri"/>
      </font>
      <fill>
        <patternFill patternType="solid">
          <fgColor indexed="64"/>
          <bgColor rgb="FFFFFBEA"/>
        </patternFill>
      </fill>
      <alignment horizontal="left" vertical="center" wrapText="1"/>
      <border diagonalUp="0" diagonalDown="0">
        <left style="thin">
          <color rgb="FFE6EAF0"/>
        </left>
        <right style="thin">
          <color rgb="FFE6EAF0"/>
        </right>
        <top style="thin">
          <color rgb="FFD5DBE3"/>
        </top>
        <bottom style="thin">
          <color rgb="FFD5DBE3"/>
        </bottom>
        <vertical style="thin">
          <color rgb="FFE6EAF0"/>
        </vertical>
        <horizontal style="thin">
          <color rgb="FFD5DBE3"/>
        </horizontal>
      </border>
    </dxf>
    <dxf>
      <font>
        <sz val="10"/>
        <color rgb="FF1F2937"/>
        <name val="Calibri"/>
      </font>
      <fill>
        <patternFill patternType="solid">
          <fgColor indexed="64"/>
          <bgColor rgb="FFFFFBEA"/>
        </patternFill>
      </fill>
      <alignment horizontal="left" vertical="center" wrapText="1"/>
      <border diagonalUp="0" diagonalDown="0">
        <left style="thin">
          <color rgb="FFE6EAF0"/>
        </left>
        <right style="thin">
          <color rgb="FFE6EAF0"/>
        </right>
        <top style="thin">
          <color rgb="FFD5DBE3"/>
        </top>
        <bottom style="thin">
          <color rgb="FFD5DBE3"/>
        </bottom>
        <vertical style="thin">
          <color rgb="FFE6EAF0"/>
        </vertical>
        <horizontal style="thin">
          <color rgb="FFD5DBE3"/>
        </horizontal>
      </border>
    </dxf>
    <dxf>
      <font>
        <sz val="10"/>
        <color rgb="FF1F2937"/>
        <name val="Calibri"/>
      </font>
      <fill>
        <patternFill patternType="solid">
          <fgColor indexed="64"/>
          <bgColor rgb="FFFFFBEA"/>
        </patternFill>
      </fill>
      <alignment horizontal="center" vertical="center" wrapText="1"/>
      <border diagonalUp="0" diagonalDown="0">
        <left style="thin">
          <color rgb="FFE6EAF0"/>
        </left>
        <right style="thin">
          <color rgb="FFE6EAF0"/>
        </right>
        <top style="thin">
          <color rgb="FFD5DBE3"/>
        </top>
        <bottom style="thin">
          <color rgb="FFD5DBE3"/>
        </bottom>
        <vertical style="thin">
          <color rgb="FFE6EAF0"/>
        </vertical>
        <horizontal style="thin">
          <color rgb="FFD5DBE3"/>
        </horizontal>
      </border>
    </dxf>
    <dxf>
      <font>
        <sz val="10"/>
        <color rgb="FF1F2937"/>
        <name val="Calibri"/>
      </font>
      <fill>
        <patternFill patternType="solid">
          <fgColor indexed="64"/>
          <bgColor rgb="FFFFFBEA"/>
        </patternFill>
      </fill>
      <alignment horizontal="left" vertical="center" wrapText="1"/>
      <border diagonalUp="0" diagonalDown="0">
        <left style="thin">
          <color rgb="FFE6EAF0"/>
        </left>
        <right style="thin">
          <color rgb="FFE6EAF0"/>
        </right>
        <top style="thin">
          <color rgb="FFD5DBE3"/>
        </top>
        <bottom style="thin">
          <color rgb="FFD5DBE3"/>
        </bottom>
        <vertical style="thin">
          <color rgb="FFE6EAF0"/>
        </vertical>
        <horizontal style="thin">
          <color rgb="FFD5DBE3"/>
        </horizontal>
      </border>
    </dxf>
    <dxf>
      <font>
        <sz val="10"/>
        <color rgb="FF1F2937"/>
        <name val="Calibri"/>
      </font>
      <fill>
        <patternFill patternType="solid">
          <fgColor indexed="64"/>
          <bgColor rgb="FFFFFBEA"/>
        </patternFill>
      </fill>
      <alignment horizontal="left" vertical="center" wrapText="1"/>
      <border diagonalUp="0" diagonalDown="0">
        <left style="thin">
          <color rgb="FFE6EAF0"/>
        </left>
        <right style="thin">
          <color rgb="FFE6EAF0"/>
        </right>
        <top style="thin">
          <color rgb="FFD5DBE3"/>
        </top>
        <bottom style="thin">
          <color rgb="FFD5DBE3"/>
        </bottom>
        <vertical style="thin">
          <color rgb="FFE6EAF0"/>
        </vertical>
        <horizontal style="thin">
          <color rgb="FFD5DBE3"/>
        </horizontal>
      </border>
    </dxf>
    <dxf>
      <font>
        <sz val="10"/>
        <color rgb="FF1F2937"/>
        <name val="Calibri"/>
      </font>
      <numFmt numFmtId="164" formatCode="dd\-mmm\-yyyy"/>
      <fill>
        <patternFill patternType="solid">
          <fgColor indexed="64"/>
          <bgColor rgb="FFFFFBEA"/>
        </patternFill>
      </fill>
      <alignment horizontal="center" vertical="center" wrapText="1"/>
      <border diagonalUp="0" diagonalDown="0">
        <left style="thin">
          <color rgb="FFE6EAF0"/>
        </left>
        <right style="thin">
          <color rgb="FFE6EAF0"/>
        </right>
        <top style="thin">
          <color rgb="FFD5DBE3"/>
        </top>
        <bottom style="thin">
          <color rgb="FFD5DBE3"/>
        </bottom>
        <vertical style="thin">
          <color rgb="FFE6EAF0"/>
        </vertical>
        <horizontal style="thin">
          <color rgb="FFD5DBE3"/>
        </horizontal>
      </border>
    </dxf>
    <dxf>
      <font>
        <b/>
        <sz val="10"/>
        <color rgb="FF1F2937"/>
        <name val="Calibri"/>
      </font>
      <fill>
        <patternFill patternType="solid">
          <fgColor indexed="64"/>
          <bgColor rgb="FFFFFBEA"/>
        </patternFill>
      </fill>
      <alignment vertical="center" wrapText="1"/>
      <border diagonalUp="0" diagonalDown="0">
        <left style="thin">
          <color rgb="FFE6EAF0"/>
        </left>
        <right style="thin">
          <color rgb="FFE6EAF0"/>
        </right>
        <top style="thin">
          <color rgb="FFD5DBE3"/>
        </top>
        <bottom style="thin">
          <color rgb="FFD5DBE3"/>
        </bottom>
        <vertical style="thin">
          <color rgb="FFE6EAF0"/>
        </vertical>
        <horizontal style="thin">
          <color rgb="FFD5DBE3"/>
        </horizontal>
      </border>
    </dxf>
    <dxf>
      <font>
        <sz val="10"/>
        <color rgb="FF1F2937"/>
        <name val="Calibri"/>
      </font>
    </dxf>
    <dxf>
      <font>
        <sz val="10"/>
        <color rgb="FF1F2937"/>
        <name val="Calibri"/>
      </font>
      <alignment vertical="center" wrapText="1"/>
    </dxf>
    <dxf>
      <font>
        <b/>
        <sz val="10"/>
        <color rgb="FFFFFFFF"/>
        <name val="Calibri"/>
      </font>
      <fill>
        <patternFill patternType="solid">
          <fgColor indexed="64"/>
          <bgColor rgb="FF12355B"/>
        </patternFill>
      </fill>
      <alignment horizontal="center" vertical="center" wrapText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rgbClr val="12355B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Changes by status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12355B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Changes</c:v>
          </c:tx>
          <c:spPr>
            <a:solidFill>
              <a:srgbClr val="0F7C8A"/>
            </a:solidFill>
            <a:ln>
              <a:noFill/>
            </a:ln>
            <a:effectLst/>
          </c:spPr>
          <c:invertIfNegative val="0"/>
          <c:dLbls>
            <c:numFmt formatCode="0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1F2937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Dashboard!$B$13:$B$17</c:f>
              <c:strCache>
                <c:ptCount val="5"/>
                <c:pt idx="0">
                  <c:v>Open</c:v>
                </c:pt>
                <c:pt idx="1">
                  <c:v>Approved</c:v>
                </c:pt>
                <c:pt idx="2">
                  <c:v>Implemented</c:v>
                </c:pt>
                <c:pt idx="3">
                  <c:v>Closed</c:v>
                </c:pt>
                <c:pt idx="4">
                  <c:v>Cancelled</c:v>
                </c:pt>
              </c:strCache>
            </c:strRef>
          </c:cat>
          <c:val>
            <c:numRef>
              <c:f>Dashboard!$D$13:$D$17</c:f>
              <c:numCache>
                <c:formatCode>#,##0;\(#,##0\);\-</c:formatCode>
                <c:ptCount val="5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0F-4C5C-B408-087A2329BB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27"/>
        <c:axId val="1959913999"/>
        <c:axId val="1855101039"/>
      </c:barChart>
      <c:catAx>
        <c:axId val="19599139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5B6675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5101039"/>
        <c:crosses val="autoZero"/>
        <c:auto val="1"/>
        <c:lblAlgn val="ctr"/>
        <c:lblOffset val="100"/>
        <c:noMultiLvlLbl val="0"/>
      </c:catAx>
      <c:valAx>
        <c:axId val="1855101039"/>
        <c:scaling>
          <c:orientation val="minMax"/>
          <c:min val="0"/>
        </c:scaling>
        <c:delete val="1"/>
        <c:axPos val="l"/>
        <c:numFmt formatCode="#,##0;\(#,##0\);\-" sourceLinked="1"/>
        <c:majorTickMark val="none"/>
        <c:minorTickMark val="none"/>
        <c:tickLblPos val="nextTo"/>
        <c:crossAx val="19599139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rgbClr val="D5DBE3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rgbClr val="12355B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Changes by type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12355B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Changes</c:v>
          </c:tx>
          <c:spPr>
            <a:solidFill>
              <a:srgbClr val="12355B"/>
            </a:solidFill>
            <a:ln>
              <a:noFill/>
            </a:ln>
            <a:effectLst/>
          </c:spPr>
          <c:invertIfNegative val="0"/>
          <c:dLbls>
            <c:numFmt formatCode="0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Dashboard!$B$22:$B$25</c:f>
              <c:strCache>
                <c:ptCount val="4"/>
                <c:pt idx="0">
                  <c:v>Permanent</c:v>
                </c:pt>
                <c:pt idx="1">
                  <c:v>Temporary</c:v>
                </c:pt>
                <c:pt idx="2">
                  <c:v>Emergency</c:v>
                </c:pt>
                <c:pt idx="3">
                  <c:v>Replacement in kind</c:v>
                </c:pt>
              </c:strCache>
            </c:strRef>
          </c:cat>
          <c:val>
            <c:numRef>
              <c:f>Dashboard!$D$22:$D$25</c:f>
              <c:numCache>
                <c:formatCode>#,##0;\(#,##0\);\-</c:formatCode>
                <c:ptCount val="4"/>
                <c:pt idx="0">
                  <c:v>3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F5-4C50-A809-713A602B1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959964111"/>
        <c:axId val="1855125039"/>
      </c:barChart>
      <c:catAx>
        <c:axId val="195996411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5B6675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5125039"/>
        <c:crosses val="autoZero"/>
        <c:auto val="1"/>
        <c:lblAlgn val="ctr"/>
        <c:lblOffset val="100"/>
        <c:noMultiLvlLbl val="0"/>
      </c:catAx>
      <c:valAx>
        <c:axId val="1855125039"/>
        <c:scaling>
          <c:orientation val="minMax"/>
          <c:min val="0"/>
        </c:scaling>
        <c:delete val="1"/>
        <c:axPos val="t"/>
        <c:numFmt formatCode="#,##0;\(#,##0\);\-" sourceLinked="1"/>
        <c:majorTickMark val="none"/>
        <c:minorTickMark val="none"/>
        <c:tickLblPos val="nextTo"/>
        <c:crossAx val="19599641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rgbClr val="D5DBE3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tmp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5844767</xdr:colOff>
      <xdr:row>0</xdr:row>
      <xdr:rowOff>50800</xdr:rowOff>
    </xdr:from>
    <xdr:to>
      <xdr:col>3</xdr:col>
      <xdr:colOff>61382</xdr:colOff>
      <xdr:row>0</xdr:row>
      <xdr:rowOff>635000</xdr:rowOff>
    </xdr:to>
    <xdr:sp macro="" textlink="">
      <xdr:nvSpPr>
        <xdr:cNvPr id="5" name="LogoBadge">
          <a:extLst>
            <a:ext uri="{FF2B5EF4-FFF2-40B4-BE49-F238E27FC236}">
              <a16:creationId xmlns:a16="http://schemas.microsoft.com/office/drawing/2014/main" id="{7941F6D2-DD13-46A9-9953-620BE7D9B394}"/>
            </a:ext>
          </a:extLst>
        </xdr:cNvPr>
        <xdr:cNvSpPr/>
      </xdr:nvSpPr>
      <xdr:spPr>
        <a:xfrm>
          <a:off x="8183684" y="50800"/>
          <a:ext cx="1328615" cy="584200"/>
        </a:xfrm>
        <a:prstGeom prst="roundRect">
          <a:avLst/>
        </a:prstGeom>
        <a:solidFill>
          <a:srgbClr val="FFFFF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 editAs="oneCell">
    <xdr:from>
      <xdr:col>2</xdr:col>
      <xdr:colOff>5946367</xdr:colOff>
      <xdr:row>0</xdr:row>
      <xdr:rowOff>114300</xdr:rowOff>
    </xdr:from>
    <xdr:to>
      <xdr:col>2</xdr:col>
      <xdr:colOff>7071782</xdr:colOff>
      <xdr:row>0</xdr:row>
      <xdr:rowOff>571500</xdr:rowOff>
    </xdr:to>
    <xdr:pic>
      <xdr:nvPicPr>
        <xdr:cNvPr id="6" name="LogoImage" descr="Six Sigma Kaizen logo" title="Six Sigma Kaizen">
          <a:extLst>
            <a:ext uri="{FF2B5EF4-FFF2-40B4-BE49-F238E27FC236}">
              <a16:creationId xmlns:a16="http://schemas.microsoft.com/office/drawing/2014/main" id="{348C1F85-EA9F-3768-441B-B6D32139F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5284" y="114300"/>
          <a:ext cx="1125415" cy="457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2916359</xdr:colOff>
      <xdr:row>0</xdr:row>
      <xdr:rowOff>50800</xdr:rowOff>
    </xdr:from>
    <xdr:to>
      <xdr:col>4</xdr:col>
      <xdr:colOff>53974</xdr:colOff>
      <xdr:row>0</xdr:row>
      <xdr:rowOff>635000</xdr:rowOff>
    </xdr:to>
    <xdr:sp macro="" textlink="">
      <xdr:nvSpPr>
        <xdr:cNvPr id="2" name="LogoBadge">
          <a:extLst>
            <a:ext uri="{FF2B5EF4-FFF2-40B4-BE49-F238E27FC236}">
              <a16:creationId xmlns:a16="http://schemas.microsoft.com/office/drawing/2014/main" id="{FB317A0F-973B-49F4-A5C5-5C925CD39BBC}"/>
            </a:ext>
          </a:extLst>
        </xdr:cNvPr>
        <xdr:cNvSpPr/>
      </xdr:nvSpPr>
      <xdr:spPr>
        <a:xfrm>
          <a:off x="8564684" y="50800"/>
          <a:ext cx="1328615" cy="584200"/>
        </a:xfrm>
        <a:prstGeom prst="roundRect">
          <a:avLst/>
        </a:prstGeom>
        <a:solidFill>
          <a:srgbClr val="FFFFF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 editAs="oneCell">
    <xdr:from>
      <xdr:col>3</xdr:col>
      <xdr:colOff>3017959</xdr:colOff>
      <xdr:row>0</xdr:row>
      <xdr:rowOff>114300</xdr:rowOff>
    </xdr:from>
    <xdr:to>
      <xdr:col>3</xdr:col>
      <xdr:colOff>4143374</xdr:colOff>
      <xdr:row>0</xdr:row>
      <xdr:rowOff>571500</xdr:rowOff>
    </xdr:to>
    <xdr:pic>
      <xdr:nvPicPr>
        <xdr:cNvPr id="3" name="LogoImage" descr="Six Sigma Kaizen logo" title="Six Sigma Kaizen">
          <a:extLst>
            <a:ext uri="{FF2B5EF4-FFF2-40B4-BE49-F238E27FC236}">
              <a16:creationId xmlns:a16="http://schemas.microsoft.com/office/drawing/2014/main" id="{EBA72B0C-8598-808A-BC7D-E9F3D1DC7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6284" y="114300"/>
          <a:ext cx="1125415" cy="457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1595559</xdr:colOff>
      <xdr:row>0</xdr:row>
      <xdr:rowOff>50800</xdr:rowOff>
    </xdr:from>
    <xdr:to>
      <xdr:col>2</xdr:col>
      <xdr:colOff>2924174</xdr:colOff>
      <xdr:row>0</xdr:row>
      <xdr:rowOff>635000</xdr:rowOff>
    </xdr:to>
    <xdr:sp macro="" textlink="">
      <xdr:nvSpPr>
        <xdr:cNvPr id="2" name="LogoBadge">
          <a:extLst>
            <a:ext uri="{FF2B5EF4-FFF2-40B4-BE49-F238E27FC236}">
              <a16:creationId xmlns:a16="http://schemas.microsoft.com/office/drawing/2014/main" id="{AF946B3E-17D9-4DBA-8B32-FAD7DB7A07FB}"/>
            </a:ext>
          </a:extLst>
        </xdr:cNvPr>
        <xdr:cNvSpPr/>
      </xdr:nvSpPr>
      <xdr:spPr>
        <a:xfrm>
          <a:off x="3471984" y="50800"/>
          <a:ext cx="1328615" cy="584200"/>
        </a:xfrm>
        <a:prstGeom prst="roundRect">
          <a:avLst/>
        </a:prstGeom>
        <a:solidFill>
          <a:srgbClr val="FFFFF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 editAs="oneCell">
    <xdr:from>
      <xdr:col>2</xdr:col>
      <xdr:colOff>1697159</xdr:colOff>
      <xdr:row>0</xdr:row>
      <xdr:rowOff>114300</xdr:rowOff>
    </xdr:from>
    <xdr:to>
      <xdr:col>2</xdr:col>
      <xdr:colOff>2822574</xdr:colOff>
      <xdr:row>0</xdr:row>
      <xdr:rowOff>571500</xdr:rowOff>
    </xdr:to>
    <xdr:pic>
      <xdr:nvPicPr>
        <xdr:cNvPr id="3" name="LogoImage" descr="Six Sigma Kaizen logo" title="Six Sigma Kaizen">
          <a:extLst>
            <a:ext uri="{FF2B5EF4-FFF2-40B4-BE49-F238E27FC236}">
              <a16:creationId xmlns:a16="http://schemas.microsoft.com/office/drawing/2014/main" id="{10CE6986-6F83-C7D3-55D6-C39CD797D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3584" y="114300"/>
          <a:ext cx="1125415" cy="457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11</xdr:row>
      <xdr:rowOff>0</xdr:rowOff>
    </xdr:from>
    <xdr:to>
      <xdr:col>13</xdr:col>
      <xdr:colOff>0</xdr:colOff>
      <xdr:row>18</xdr:row>
      <xdr:rowOff>0</xdr:rowOff>
    </xdr:to>
    <xdr:graphicFrame macro="">
      <xdr:nvGraphicFramePr>
        <xdr:cNvPr id="3" name="StatusChart">
          <a:extLst>
            <a:ext uri="{FF2B5EF4-FFF2-40B4-BE49-F238E27FC236}">
              <a16:creationId xmlns:a16="http://schemas.microsoft.com/office/drawing/2014/main" id="{A9CA3B9F-4C15-5AF1-65FB-23870A1102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19</xdr:row>
      <xdr:rowOff>0</xdr:rowOff>
    </xdr:from>
    <xdr:to>
      <xdr:col>13</xdr:col>
      <xdr:colOff>0</xdr:colOff>
      <xdr:row>27</xdr:row>
      <xdr:rowOff>0</xdr:rowOff>
    </xdr:to>
    <xdr:graphicFrame macro="">
      <xdr:nvGraphicFramePr>
        <xdr:cNvPr id="4" name="TypeChart">
          <a:extLst>
            <a:ext uri="{FF2B5EF4-FFF2-40B4-BE49-F238E27FC236}">
              <a16:creationId xmlns:a16="http://schemas.microsoft.com/office/drawing/2014/main" id="{1D6B3EDE-C2F9-89A4-721B-5E394C0F21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560509</xdr:colOff>
      <xdr:row>0</xdr:row>
      <xdr:rowOff>50800</xdr:rowOff>
    </xdr:from>
    <xdr:to>
      <xdr:col>13</xdr:col>
      <xdr:colOff>60324</xdr:colOff>
      <xdr:row>0</xdr:row>
      <xdr:rowOff>635000</xdr:rowOff>
    </xdr:to>
    <xdr:sp macro="" textlink="">
      <xdr:nvSpPr>
        <xdr:cNvPr id="2" name="LogoBadge">
          <a:extLst>
            <a:ext uri="{FF2B5EF4-FFF2-40B4-BE49-F238E27FC236}">
              <a16:creationId xmlns:a16="http://schemas.microsoft.com/office/drawing/2014/main" id="{248DC3DB-646C-4CE6-B24B-BA2B22996A34}"/>
            </a:ext>
          </a:extLst>
        </xdr:cNvPr>
        <xdr:cNvSpPr/>
      </xdr:nvSpPr>
      <xdr:spPr>
        <a:xfrm>
          <a:off x="9885484" y="50800"/>
          <a:ext cx="1328615" cy="584200"/>
        </a:xfrm>
        <a:prstGeom prst="roundRect">
          <a:avLst/>
        </a:prstGeom>
        <a:solidFill>
          <a:srgbClr val="FFFFF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 editAs="oneCell">
    <xdr:from>
      <xdr:col>11</xdr:col>
      <xdr:colOff>662109</xdr:colOff>
      <xdr:row>0</xdr:row>
      <xdr:rowOff>114300</xdr:rowOff>
    </xdr:from>
    <xdr:to>
      <xdr:col>12</xdr:col>
      <xdr:colOff>873124</xdr:colOff>
      <xdr:row>0</xdr:row>
      <xdr:rowOff>571500</xdr:rowOff>
    </xdr:to>
    <xdr:pic>
      <xdr:nvPicPr>
        <xdr:cNvPr id="5" name="LogoImage" descr="Six Sigma Kaizen logo" title="Six Sigma Kaizen">
          <a:extLst>
            <a:ext uri="{FF2B5EF4-FFF2-40B4-BE49-F238E27FC236}">
              <a16:creationId xmlns:a16="http://schemas.microsoft.com/office/drawing/2014/main" id="{3A446C23-D23E-C84A-C10C-E4CF79E2D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7084" y="114300"/>
          <a:ext cx="1125415" cy="4572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OCRegister" displayName="MOCRegister" ref="A4:U64" headerRowDxfId="34" dataDxfId="33" totalsRowDxfId="32">
  <autoFilter ref="A4:U64" xr:uid="{00000000-0009-0000-0100-000001000000}"/>
  <tableColumns count="21">
    <tableColumn id="1" xr3:uid="{00000000-0010-0000-0000-000001000000}" name="MOC #" dataDxfId="31"/>
    <tableColumn id="2" xr3:uid="{00000000-0010-0000-0000-000002000000}" name="Date opened" dataDxfId="30"/>
    <tableColumn id="3" xr3:uid="{00000000-0010-0000-0000-000003000000}" name="Description" dataDxfId="29"/>
    <tableColumn id="4" xr3:uid="{00000000-0010-0000-0000-000004000000}" name="Area / unit" dataDxfId="28"/>
    <tableColumn id="5" xr3:uid="{00000000-0010-0000-0000-000005000000}" name="Change type" dataDxfId="27"/>
    <tableColumn id="6" xr3:uid="{00000000-0010-0000-0000-000006000000}" name="Requester" dataDxfId="26"/>
    <tableColumn id="7" xr3:uid="{00000000-0010-0000-0000-000007000000}" name="Owner" dataDxfId="25"/>
    <tableColumn id="8" xr3:uid="{00000000-0010-0000-0000-000008000000}" name="Hazard review done" dataDxfId="24"/>
    <tableColumn id="9" xr3:uid="{00000000-0010-0000-0000-000009000000}" name="Approved" dataDxfId="23"/>
    <tableColumn id="10" xr3:uid="{00000000-0010-0000-0000-00000A000000}" name="Documents updated" dataDxfId="22"/>
    <tableColumn id="11" xr3:uid="{00000000-0010-0000-0000-00000B000000}" name="Training complete" dataDxfId="21"/>
    <tableColumn id="12" xr3:uid="{00000000-0010-0000-0000-00000C000000}" name="PSSR done" dataDxfId="20"/>
    <tableColumn id="13" xr3:uid="{00000000-0010-0000-0000-00000D000000}" name="Status" dataDxfId="19"/>
    <tableColumn id="14" xr3:uid="{00000000-0010-0000-0000-00000E000000}" name="Target close date" dataDxfId="18"/>
    <tableColumn id="15" xr3:uid="{00000000-0010-0000-0000-00000F000000}" name="Date closed" dataDxfId="17"/>
    <tableColumn id="16" xr3:uid="{00000000-0010-0000-0000-000010000000}" name="Temporary end date" dataDxfId="16"/>
    <tableColumn id="17" xr3:uid="{00000000-0010-0000-0000-000011000000}" name="Days open" dataDxfId="15"/>
    <tableColumn id="18" xr3:uid="{00000000-0010-0000-0000-000012000000}" name="Overdue?" dataDxfId="14"/>
    <tableColumn id="19" xr3:uid="{00000000-0010-0000-0000-000013000000}" name="Temporary expired?" dataDxfId="13"/>
    <tableColumn id="20" xr3:uid="{00000000-0010-0000-0000-000014000000}" name="Ready to close?" dataDxfId="12"/>
    <tableColumn id="21" xr3:uid="{9BA19F33-4F86-4155-BE68-44A92D5531B3}" name="Data check" dataDxfId="11">
      <calculatedColumnFormula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calculatedColumnFormula>
    </tableColumn>
  </tableColumns>
  <tableStyleInfo name="TableStyleLight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E995872-5E27-4156-BD67-6DEBAAB17B85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1b649530-a8fd-455c-936c-a40f9d13841d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2355B"/>
    <pageSetUpPr fitToPage="1"/>
  </sheetPr>
  <dimension ref="A1:D50"/>
  <sheetViews>
    <sheetView showGridLines="0" tabSelected="1" zoomScale="90" zoomScaleNormal="90" workbookViewId="0">
      <selection activeCell="E7" sqref="E7"/>
    </sheetView>
  </sheetViews>
  <sheetFormatPr defaultRowHeight="15" x14ac:dyDescent="0.25"/>
  <cols>
    <col min="1" max="1" width="2.7109375" customWidth="1"/>
    <col min="2" max="2" width="32.42578125" customWidth="1"/>
    <col min="3" max="3" width="106.7109375" customWidth="1"/>
    <col min="4" max="4" width="2.7109375" customWidth="1"/>
  </cols>
  <sheetData>
    <row r="1" spans="1:4" ht="54" customHeight="1" x14ac:dyDescent="0.25">
      <c r="A1" s="2"/>
      <c r="B1" s="26" t="s">
        <v>121</v>
      </c>
      <c r="C1" s="2"/>
      <c r="D1" s="2"/>
    </row>
    <row r="2" spans="1:4" ht="24" customHeight="1" x14ac:dyDescent="0.25">
      <c r="A2" s="25"/>
      <c r="B2" s="27" t="s">
        <v>122</v>
      </c>
      <c r="C2" s="25"/>
      <c r="D2" s="25"/>
    </row>
    <row r="3" spans="1:4" ht="9.9499999999999993" customHeight="1" x14ac:dyDescent="0.25">
      <c r="A3" s="25"/>
      <c r="B3" s="25"/>
      <c r="C3" s="25"/>
      <c r="D3" s="25"/>
    </row>
    <row r="4" spans="1:4" ht="21.95" customHeight="1" x14ac:dyDescent="0.25">
      <c r="A4" s="25"/>
      <c r="B4" s="47" t="s">
        <v>123</v>
      </c>
      <c r="C4" s="47"/>
      <c r="D4" s="25"/>
    </row>
    <row r="5" spans="1:4" ht="32.1" customHeight="1" x14ac:dyDescent="0.25">
      <c r="A5" s="25"/>
      <c r="B5" s="67" t="s">
        <v>124</v>
      </c>
      <c r="C5" s="59" t="s">
        <v>125</v>
      </c>
      <c r="D5" s="25"/>
    </row>
    <row r="6" spans="1:4" ht="32.1" customHeight="1" x14ac:dyDescent="0.25">
      <c r="A6" s="25"/>
      <c r="B6" s="68" t="s">
        <v>126</v>
      </c>
      <c r="C6" s="63" t="s">
        <v>127</v>
      </c>
      <c r="D6" s="25"/>
    </row>
    <row r="7" spans="1:4" ht="32.1" customHeight="1" x14ac:dyDescent="0.25">
      <c r="A7" s="25"/>
      <c r="B7" s="69" t="s">
        <v>128</v>
      </c>
      <c r="C7" s="61" t="s">
        <v>129</v>
      </c>
      <c r="D7" s="25"/>
    </row>
    <row r="8" spans="1:4" ht="9.9499999999999993" customHeight="1" x14ac:dyDescent="0.25">
      <c r="A8" s="25"/>
      <c r="B8" s="25"/>
      <c r="C8" s="25"/>
      <c r="D8" s="25"/>
    </row>
    <row r="9" spans="1:4" ht="21.95" customHeight="1" x14ac:dyDescent="0.25">
      <c r="A9" s="25"/>
      <c r="B9" s="47" t="s">
        <v>130</v>
      </c>
      <c r="C9" s="47"/>
      <c r="D9" s="25"/>
    </row>
    <row r="10" spans="1:4" ht="21.95" customHeight="1" x14ac:dyDescent="0.25">
      <c r="A10" s="25"/>
      <c r="B10" s="64" t="s">
        <v>70</v>
      </c>
      <c r="C10" s="59" t="s">
        <v>131</v>
      </c>
      <c r="D10" s="25"/>
    </row>
    <row r="11" spans="1:4" ht="21.95" customHeight="1" x14ac:dyDescent="0.25">
      <c r="A11" s="25"/>
      <c r="B11" s="65" t="s">
        <v>71</v>
      </c>
      <c r="C11" s="63" t="s">
        <v>132</v>
      </c>
      <c r="D11" s="25"/>
    </row>
    <row r="12" spans="1:4" ht="21.95" customHeight="1" x14ac:dyDescent="0.25">
      <c r="A12" s="25"/>
      <c r="B12" s="66" t="s">
        <v>92</v>
      </c>
      <c r="C12" s="61" t="s">
        <v>133</v>
      </c>
      <c r="D12" s="25"/>
    </row>
    <row r="13" spans="1:4" ht="9.9499999999999993" customHeight="1" x14ac:dyDescent="0.25">
      <c r="A13" s="25"/>
      <c r="B13" s="25"/>
      <c r="C13" s="25"/>
      <c r="D13" s="25"/>
    </row>
    <row r="14" spans="1:4" ht="21.95" customHeight="1" x14ac:dyDescent="0.25">
      <c r="A14" s="25"/>
      <c r="B14" s="47" t="s">
        <v>134</v>
      </c>
      <c r="C14" s="47"/>
      <c r="D14" s="25"/>
    </row>
    <row r="15" spans="1:4" ht="45.95" customHeight="1" x14ac:dyDescent="0.25">
      <c r="A15" s="25"/>
      <c r="B15" s="58" t="s">
        <v>135</v>
      </c>
      <c r="C15" s="59" t="s">
        <v>136</v>
      </c>
      <c r="D15" s="25"/>
    </row>
    <row r="16" spans="1:4" ht="21.95" customHeight="1" x14ac:dyDescent="0.25">
      <c r="A16" s="25"/>
      <c r="B16" s="62" t="s">
        <v>32</v>
      </c>
      <c r="C16" s="63" t="s">
        <v>137</v>
      </c>
      <c r="D16" s="25"/>
    </row>
    <row r="17" spans="1:4" ht="21.95" customHeight="1" x14ac:dyDescent="0.25">
      <c r="A17" s="25"/>
      <c r="B17" s="62" t="s">
        <v>39</v>
      </c>
      <c r="C17" s="63" t="s">
        <v>138</v>
      </c>
      <c r="D17" s="25"/>
    </row>
    <row r="18" spans="1:4" ht="21.95" customHeight="1" x14ac:dyDescent="0.25">
      <c r="A18" s="25"/>
      <c r="B18" s="62" t="s">
        <v>37</v>
      </c>
      <c r="C18" s="63" t="s">
        <v>139</v>
      </c>
      <c r="D18" s="25"/>
    </row>
    <row r="19" spans="1:4" ht="21.95" customHeight="1" x14ac:dyDescent="0.25">
      <c r="A19" s="25"/>
      <c r="B19" s="62" t="s">
        <v>38</v>
      </c>
      <c r="C19" s="63" t="s">
        <v>140</v>
      </c>
      <c r="D19" s="25"/>
    </row>
    <row r="20" spans="1:4" ht="32.1" customHeight="1" x14ac:dyDescent="0.25">
      <c r="A20" s="25"/>
      <c r="B20" s="60" t="s">
        <v>68</v>
      </c>
      <c r="C20" s="61" t="s">
        <v>141</v>
      </c>
      <c r="D20" s="25"/>
    </row>
    <row r="21" spans="1:4" ht="9.9499999999999993" customHeight="1" x14ac:dyDescent="0.25">
      <c r="A21" s="25"/>
      <c r="B21" s="25"/>
      <c r="C21" s="25"/>
      <c r="D21" s="25"/>
    </row>
    <row r="22" spans="1:4" ht="21.95" customHeight="1" x14ac:dyDescent="0.25">
      <c r="A22" s="25"/>
      <c r="B22" s="47" t="s">
        <v>142</v>
      </c>
      <c r="C22" s="47"/>
      <c r="D22" s="25"/>
    </row>
    <row r="23" spans="1:4" ht="21.95" customHeight="1" x14ac:dyDescent="0.25">
      <c r="A23" s="25"/>
      <c r="B23" s="58" t="s">
        <v>143</v>
      </c>
      <c r="C23" s="59" t="s">
        <v>144</v>
      </c>
      <c r="D23" s="25"/>
    </row>
    <row r="24" spans="1:4" ht="21.95" customHeight="1" x14ac:dyDescent="0.25">
      <c r="A24" s="25"/>
      <c r="B24" s="62" t="s">
        <v>145</v>
      </c>
      <c r="C24" s="63" t="s">
        <v>146</v>
      </c>
      <c r="D24" s="25"/>
    </row>
    <row r="25" spans="1:4" ht="21.95" customHeight="1" x14ac:dyDescent="0.25">
      <c r="A25" s="25"/>
      <c r="B25" s="62" t="s">
        <v>147</v>
      </c>
      <c r="C25" s="63" t="s">
        <v>148</v>
      </c>
      <c r="D25" s="25"/>
    </row>
    <row r="26" spans="1:4" ht="21.95" customHeight="1" x14ac:dyDescent="0.25">
      <c r="A26" s="25"/>
      <c r="B26" s="60" t="s">
        <v>149</v>
      </c>
      <c r="C26" s="61" t="s">
        <v>150</v>
      </c>
      <c r="D26" s="25"/>
    </row>
    <row r="27" spans="1:4" ht="9.9499999999999993" customHeight="1" x14ac:dyDescent="0.25">
      <c r="A27" s="25"/>
      <c r="B27" s="25"/>
      <c r="C27" s="25"/>
      <c r="D27" s="25"/>
    </row>
    <row r="28" spans="1:4" ht="21.95" customHeight="1" x14ac:dyDescent="0.25">
      <c r="A28" s="25"/>
      <c r="B28" s="47" t="s">
        <v>151</v>
      </c>
      <c r="C28" s="47"/>
      <c r="D28" s="25"/>
    </row>
    <row r="29" spans="1:4" ht="57.95" customHeight="1" x14ac:dyDescent="0.25">
      <c r="A29" s="25"/>
      <c r="B29" s="70" t="s">
        <v>152</v>
      </c>
      <c r="C29" s="71"/>
      <c r="D29" s="25"/>
    </row>
    <row r="30" spans="1:4" x14ac:dyDescent="0.25">
      <c r="A30" s="25"/>
      <c r="B30" s="25"/>
      <c r="C30" s="25"/>
      <c r="D30" s="25"/>
    </row>
    <row r="31" spans="1:4" x14ac:dyDescent="0.25">
      <c r="A31" s="25"/>
      <c r="B31" s="25"/>
      <c r="C31" s="25"/>
      <c r="D31" s="25"/>
    </row>
    <row r="32" spans="1:4" x14ac:dyDescent="0.25">
      <c r="A32" s="25"/>
      <c r="B32" s="25"/>
      <c r="C32" s="25"/>
      <c r="D32" s="25"/>
    </row>
    <row r="33" spans="1:4" x14ac:dyDescent="0.25">
      <c r="A33" s="25"/>
      <c r="B33" s="25"/>
      <c r="C33" s="25"/>
      <c r="D33" s="25"/>
    </row>
    <row r="34" spans="1:4" x14ac:dyDescent="0.25">
      <c r="A34" s="25"/>
      <c r="B34" s="25"/>
      <c r="C34" s="25"/>
      <c r="D34" s="25"/>
    </row>
    <row r="35" spans="1:4" x14ac:dyDescent="0.25">
      <c r="A35" s="25"/>
      <c r="B35" s="25"/>
      <c r="C35" s="25"/>
      <c r="D35" s="25"/>
    </row>
    <row r="36" spans="1:4" x14ac:dyDescent="0.25">
      <c r="A36" s="25"/>
      <c r="B36" s="25"/>
      <c r="C36" s="25"/>
      <c r="D36" s="25"/>
    </row>
    <row r="37" spans="1:4" x14ac:dyDescent="0.25">
      <c r="A37" s="25"/>
      <c r="B37" s="25"/>
      <c r="C37" s="25"/>
      <c r="D37" s="25"/>
    </row>
    <row r="38" spans="1:4" x14ac:dyDescent="0.25">
      <c r="A38" s="25"/>
      <c r="B38" s="25"/>
      <c r="C38" s="25"/>
      <c r="D38" s="25"/>
    </row>
    <row r="39" spans="1:4" x14ac:dyDescent="0.25">
      <c r="A39" s="25"/>
      <c r="B39" s="25"/>
      <c r="C39" s="25"/>
      <c r="D39" s="25"/>
    </row>
    <row r="40" spans="1:4" x14ac:dyDescent="0.25">
      <c r="A40" s="25"/>
      <c r="B40" s="25"/>
      <c r="C40" s="25"/>
      <c r="D40" s="25"/>
    </row>
    <row r="41" spans="1:4" x14ac:dyDescent="0.25">
      <c r="A41" s="25"/>
      <c r="B41" s="25"/>
      <c r="C41" s="25"/>
      <c r="D41" s="25"/>
    </row>
    <row r="42" spans="1:4" x14ac:dyDescent="0.25">
      <c r="A42" s="25"/>
      <c r="B42" s="25"/>
      <c r="C42" s="25"/>
      <c r="D42" s="25"/>
    </row>
    <row r="43" spans="1:4" x14ac:dyDescent="0.25">
      <c r="A43" s="25"/>
      <c r="B43" s="25"/>
      <c r="C43" s="25"/>
      <c r="D43" s="25"/>
    </row>
    <row r="44" spans="1:4" x14ac:dyDescent="0.25">
      <c r="A44" s="25"/>
      <c r="B44" s="25"/>
      <c r="C44" s="25"/>
      <c r="D44" s="25"/>
    </row>
    <row r="45" spans="1:4" x14ac:dyDescent="0.25">
      <c r="A45" s="25"/>
      <c r="B45" s="25"/>
      <c r="C45" s="25"/>
      <c r="D45" s="25"/>
    </row>
    <row r="46" spans="1:4" x14ac:dyDescent="0.25">
      <c r="A46" s="25"/>
      <c r="B46" s="25"/>
      <c r="C46" s="25"/>
      <c r="D46" s="25"/>
    </row>
    <row r="47" spans="1:4" x14ac:dyDescent="0.25">
      <c r="A47" s="25"/>
      <c r="B47" s="25"/>
      <c r="C47" s="25"/>
      <c r="D47" s="25"/>
    </row>
    <row r="48" spans="1:4" x14ac:dyDescent="0.25">
      <c r="A48" s="25"/>
      <c r="B48" s="25"/>
      <c r="C48" s="25"/>
      <c r="D48" s="25"/>
    </row>
    <row r="49" spans="1:4" x14ac:dyDescent="0.25">
      <c r="A49" s="25"/>
      <c r="B49" s="25"/>
      <c r="C49" s="25"/>
      <c r="D49" s="25"/>
    </row>
    <row r="50" spans="1:4" x14ac:dyDescent="0.25">
      <c r="A50" s="25"/>
      <c r="B50" s="25"/>
      <c r="C50" s="25"/>
      <c r="D50" s="25"/>
    </row>
  </sheetData>
  <mergeCells count="1">
    <mergeCell ref="B29:C29"/>
  </mergeCells>
  <hyperlinks>
    <hyperlink ref="B5" location="'MOC Request Form'!A1" tooltip="Go to MOC Request Form" display="1  MOC Request Form" xr:uid="{19CCF367-52B4-49DC-8D05-900C92D3E4C5}"/>
    <hyperlink ref="B6" location="'MOC Register'!A1" tooltip="Go to MOC Register" display="2  MOC Register" xr:uid="{7CA61C7E-732A-45BC-9354-01E64DBE89C3}"/>
    <hyperlink ref="B7" location="'Dashboard'!A1" tooltip="Go to Dashboard" display="3  Dashboard" xr:uid="{1D556A5D-503F-4C6C-93F9-96BA13C7A320}"/>
  </hyperlinks>
  <printOptions horizontalCentered="1"/>
  <pageMargins left="0.75" right="0.75" top="1" bottom="1" header="0.5" footer="0.5"/>
  <pageSetup paperSize="9" scale="5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9822B"/>
    <pageSetUpPr fitToPage="1"/>
  </sheetPr>
  <dimension ref="A1:E32"/>
  <sheetViews>
    <sheetView showGridLines="0" workbookViewId="0"/>
  </sheetViews>
  <sheetFormatPr defaultRowHeight="15" x14ac:dyDescent="0.25"/>
  <cols>
    <col min="1" max="1" width="2.7109375" customWidth="1"/>
    <col min="2" max="2" width="35.28515625" customWidth="1"/>
    <col min="3" max="3" width="46.7109375" customWidth="1"/>
    <col min="4" max="4" width="62.85546875" customWidth="1"/>
    <col min="5" max="5" width="2.7109375" customWidth="1"/>
  </cols>
  <sheetData>
    <row r="1" spans="1:5" ht="54" customHeight="1" x14ac:dyDescent="0.25">
      <c r="A1" s="2"/>
      <c r="B1" s="26" t="s">
        <v>0</v>
      </c>
      <c r="C1" s="2"/>
      <c r="D1" s="2"/>
      <c r="E1" s="2"/>
    </row>
    <row r="2" spans="1:5" ht="21.95" customHeight="1" x14ac:dyDescent="0.25">
      <c r="A2" s="25"/>
      <c r="B2" s="27" t="s">
        <v>95</v>
      </c>
      <c r="C2" s="25"/>
      <c r="D2" s="25"/>
      <c r="E2" s="25"/>
    </row>
    <row r="3" spans="1:5" ht="9.9499999999999993" customHeight="1" x14ac:dyDescent="0.25">
      <c r="A3" s="25"/>
      <c r="B3" s="25"/>
      <c r="C3" s="25"/>
      <c r="D3" s="25"/>
      <c r="E3" s="25"/>
    </row>
    <row r="4" spans="1:5" ht="24" customHeight="1" x14ac:dyDescent="0.25">
      <c r="A4" s="25"/>
      <c r="B4" s="46" t="s">
        <v>1</v>
      </c>
      <c r="C4" s="46" t="s">
        <v>96</v>
      </c>
      <c r="D4" s="46" t="s">
        <v>97</v>
      </c>
      <c r="E4" s="25"/>
    </row>
    <row r="5" spans="1:5" ht="21.95" customHeight="1" x14ac:dyDescent="0.25">
      <c r="A5" s="25"/>
      <c r="B5" s="47" t="s">
        <v>98</v>
      </c>
      <c r="C5" s="47"/>
      <c r="D5" s="47"/>
      <c r="E5" s="25"/>
    </row>
    <row r="6" spans="1:5" ht="24" customHeight="1" x14ac:dyDescent="0.25">
      <c r="A6" s="25"/>
      <c r="B6" s="51" t="s">
        <v>2</v>
      </c>
      <c r="C6" s="52" t="s">
        <v>99</v>
      </c>
      <c r="D6" s="56"/>
      <c r="E6" s="25"/>
    </row>
    <row r="7" spans="1:5" ht="24" customHeight="1" x14ac:dyDescent="0.25">
      <c r="A7" s="25"/>
      <c r="B7" s="51" t="s">
        <v>100</v>
      </c>
      <c r="C7" s="52" t="s">
        <v>101</v>
      </c>
      <c r="D7" s="57"/>
      <c r="E7" s="25"/>
    </row>
    <row r="8" spans="1:5" ht="24" customHeight="1" x14ac:dyDescent="0.25">
      <c r="A8" s="25"/>
      <c r="B8" s="51" t="s">
        <v>25</v>
      </c>
      <c r="C8" s="52" t="s">
        <v>102</v>
      </c>
      <c r="D8" s="53"/>
      <c r="E8" s="25"/>
    </row>
    <row r="9" spans="1:5" ht="33.950000000000003" customHeight="1" x14ac:dyDescent="0.25">
      <c r="A9" s="25"/>
      <c r="B9" s="51" t="s">
        <v>3</v>
      </c>
      <c r="C9" s="52" t="s">
        <v>103</v>
      </c>
      <c r="D9" s="53"/>
      <c r="E9" s="25"/>
    </row>
    <row r="10" spans="1:5" ht="24" customHeight="1" x14ac:dyDescent="0.25">
      <c r="A10" s="25"/>
      <c r="B10" s="51" t="s">
        <v>4</v>
      </c>
      <c r="C10" s="52" t="s">
        <v>104</v>
      </c>
      <c r="D10" s="55"/>
      <c r="E10" s="25"/>
    </row>
    <row r="11" spans="1:5" ht="33.950000000000003" customHeight="1" x14ac:dyDescent="0.25">
      <c r="A11" s="25"/>
      <c r="B11" s="48" t="s">
        <v>105</v>
      </c>
      <c r="C11" s="49" t="s">
        <v>106</v>
      </c>
      <c r="D11" s="50"/>
      <c r="E11" s="25"/>
    </row>
    <row r="12" spans="1:5" ht="21.95" customHeight="1" x14ac:dyDescent="0.25">
      <c r="A12" s="25"/>
      <c r="B12" s="47" t="s">
        <v>107</v>
      </c>
      <c r="C12" s="47"/>
      <c r="D12" s="47"/>
      <c r="E12" s="25"/>
    </row>
    <row r="13" spans="1:5" ht="90" customHeight="1" x14ac:dyDescent="0.25">
      <c r="A13" s="25"/>
      <c r="B13" s="51" t="s">
        <v>5</v>
      </c>
      <c r="C13" s="52" t="s">
        <v>6</v>
      </c>
      <c r="D13" s="53"/>
      <c r="E13" s="25"/>
    </row>
    <row r="14" spans="1:5" ht="69.95" customHeight="1" x14ac:dyDescent="0.25">
      <c r="A14" s="25"/>
      <c r="B14" s="48" t="s">
        <v>7</v>
      </c>
      <c r="C14" s="49" t="s">
        <v>8</v>
      </c>
      <c r="D14" s="50"/>
      <c r="E14" s="25"/>
    </row>
    <row r="15" spans="1:5" ht="21.95" customHeight="1" x14ac:dyDescent="0.25">
      <c r="A15" s="25"/>
      <c r="B15" s="47" t="s">
        <v>108</v>
      </c>
      <c r="C15" s="47"/>
      <c r="D15" s="47"/>
      <c r="E15" s="25"/>
    </row>
    <row r="16" spans="1:5" ht="90" customHeight="1" x14ac:dyDescent="0.25">
      <c r="A16" s="25"/>
      <c r="B16" s="51" t="s">
        <v>9</v>
      </c>
      <c r="C16" s="52" t="s">
        <v>10</v>
      </c>
      <c r="D16" s="53"/>
      <c r="E16" s="25"/>
    </row>
    <row r="17" spans="1:5" ht="69.95" customHeight="1" x14ac:dyDescent="0.25">
      <c r="A17" s="25"/>
      <c r="B17" s="51" t="s">
        <v>11</v>
      </c>
      <c r="C17" s="52" t="s">
        <v>109</v>
      </c>
      <c r="D17" s="53"/>
      <c r="E17" s="25"/>
    </row>
    <row r="18" spans="1:5" ht="24" customHeight="1" x14ac:dyDescent="0.25">
      <c r="A18" s="25"/>
      <c r="B18" s="48" t="s">
        <v>110</v>
      </c>
      <c r="C18" s="49" t="s">
        <v>111</v>
      </c>
      <c r="D18" s="50"/>
      <c r="E18" s="25"/>
    </row>
    <row r="19" spans="1:5" ht="21.95" customHeight="1" x14ac:dyDescent="0.25">
      <c r="A19" s="25"/>
      <c r="B19" s="47" t="s">
        <v>112</v>
      </c>
      <c r="C19" s="47"/>
      <c r="D19" s="47"/>
      <c r="E19" s="25"/>
    </row>
    <row r="20" spans="1:5" ht="60" customHeight="1" x14ac:dyDescent="0.25">
      <c r="A20" s="25"/>
      <c r="B20" s="51" t="s">
        <v>12</v>
      </c>
      <c r="C20" s="52" t="s">
        <v>13</v>
      </c>
      <c r="D20" s="53"/>
      <c r="E20" s="25"/>
    </row>
    <row r="21" spans="1:5" ht="50.1" customHeight="1" x14ac:dyDescent="0.25">
      <c r="A21" s="25"/>
      <c r="B21" s="51" t="s">
        <v>14</v>
      </c>
      <c r="C21" s="52" t="s">
        <v>15</v>
      </c>
      <c r="D21" s="53"/>
      <c r="E21" s="25"/>
    </row>
    <row r="22" spans="1:5" ht="50.1" customHeight="1" x14ac:dyDescent="0.25">
      <c r="A22" s="25"/>
      <c r="B22" s="48" t="s">
        <v>16</v>
      </c>
      <c r="C22" s="49" t="s">
        <v>17</v>
      </c>
      <c r="D22" s="50"/>
      <c r="E22" s="25"/>
    </row>
    <row r="23" spans="1:5" ht="21.95" customHeight="1" x14ac:dyDescent="0.25">
      <c r="A23" s="25"/>
      <c r="B23" s="47" t="s">
        <v>113</v>
      </c>
      <c r="C23" s="47"/>
      <c r="D23" s="47"/>
      <c r="E23" s="25"/>
    </row>
    <row r="24" spans="1:5" ht="20.100000000000001" customHeight="1" x14ac:dyDescent="0.25">
      <c r="A24" s="25"/>
      <c r="B24" s="36" t="s">
        <v>114</v>
      </c>
      <c r="C24" s="36" t="s">
        <v>115</v>
      </c>
      <c r="D24" s="36" t="s">
        <v>116</v>
      </c>
      <c r="E24" s="25"/>
    </row>
    <row r="25" spans="1:5" ht="30" customHeight="1" x14ac:dyDescent="0.25">
      <c r="A25" s="25"/>
      <c r="B25" s="51" t="s">
        <v>25</v>
      </c>
      <c r="C25" s="55"/>
      <c r="D25" s="53"/>
      <c r="E25" s="25"/>
    </row>
    <row r="26" spans="1:5" ht="30" customHeight="1" x14ac:dyDescent="0.25">
      <c r="A26" s="25"/>
      <c r="B26" s="51" t="s">
        <v>117</v>
      </c>
      <c r="C26" s="55"/>
      <c r="D26" s="53"/>
      <c r="E26" s="25"/>
    </row>
    <row r="27" spans="1:5" ht="30" customHeight="1" x14ac:dyDescent="0.25">
      <c r="A27" s="25"/>
      <c r="B27" s="51" t="s">
        <v>118</v>
      </c>
      <c r="C27" s="55"/>
      <c r="D27" s="53"/>
      <c r="E27" s="25"/>
    </row>
    <row r="28" spans="1:5" ht="30" customHeight="1" x14ac:dyDescent="0.25">
      <c r="A28" s="25"/>
      <c r="B28" s="48" t="s">
        <v>119</v>
      </c>
      <c r="C28" s="54"/>
      <c r="D28" s="50"/>
      <c r="E28" s="25"/>
    </row>
    <row r="29" spans="1:5" ht="21.95" customHeight="1" x14ac:dyDescent="0.25">
      <c r="A29" s="25"/>
      <c r="B29" s="47" t="s">
        <v>120</v>
      </c>
      <c r="C29" s="47"/>
      <c r="D29" s="47"/>
      <c r="E29" s="25"/>
    </row>
    <row r="30" spans="1:5" ht="69.95" customHeight="1" x14ac:dyDescent="0.25">
      <c r="A30" s="25"/>
      <c r="B30" s="48" t="s">
        <v>18</v>
      </c>
      <c r="C30" s="49" t="s">
        <v>19</v>
      </c>
      <c r="D30" s="50"/>
      <c r="E30" s="25"/>
    </row>
    <row r="31" spans="1:5" x14ac:dyDescent="0.25">
      <c r="A31" s="25"/>
      <c r="B31" s="25"/>
      <c r="C31" s="25"/>
      <c r="D31" s="25"/>
      <c r="E31" s="25"/>
    </row>
    <row r="32" spans="1:5" x14ac:dyDescent="0.25">
      <c r="A32" s="25"/>
      <c r="B32" s="25"/>
      <c r="C32" s="25"/>
      <c r="D32" s="25"/>
      <c r="E32" s="25"/>
    </row>
  </sheetData>
  <dataValidations count="3">
    <dataValidation type="list" allowBlank="1" showInputMessage="1" showErrorMessage="1" errorTitle="Pick from the list" error="Permanent, Temporary, Emergency, or Replacement in kind." sqref="D10" xr:uid="{AFC30FE9-F057-45A3-ABFB-24467242F0D8}">
      <formula1>"Permanent,Temporary,Emergency,Replacement in kind"</formula1>
    </dataValidation>
    <dataValidation type="list" allowBlank="1" showInputMessage="1" showErrorMessage="1" errorTitle="Yes or No" error="Select Yes or No." sqref="D18" xr:uid="{B9D82D75-6E3C-429F-8C2E-460366872F77}">
      <formula1>"Yes,No"</formula1>
    </dataValidation>
    <dataValidation type="date" operator="greaterThan" allowBlank="1" showInputMessage="1" showErrorMessage="1" errorTitle="Enter a valid date" error="Use a date such as 2026-10-06." sqref="D7" xr:uid="{B2F67703-B938-4C51-A565-0C3A2C6DD894}">
      <formula1>36526</formula1>
    </dataValidation>
  </dataValidations>
  <printOptions horizontalCentered="1"/>
  <pageMargins left="0.75" right="0.75" top="1" bottom="1" header="0.5" footer="0.5"/>
  <pageSetup paperSize="9" orientation="portrait" r:id="rId1"/>
  <headerFooter>
    <oddFooter>&amp;CManagement of Change Request - 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F7C8A"/>
    <pageSetUpPr fitToPage="1"/>
  </sheetPr>
  <dimension ref="A1:U64"/>
  <sheetViews>
    <sheetView showGridLines="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3.28515625" customWidth="1"/>
    <col min="2" max="2" width="14.85546875" customWidth="1"/>
    <col min="3" max="3" width="45.7109375" customWidth="1"/>
    <col min="4" max="4" width="21.85546875" customWidth="1"/>
    <col min="5" max="6" width="20" customWidth="1"/>
    <col min="7" max="7" width="21.85546875" customWidth="1"/>
    <col min="8" max="9" width="13" customWidth="1"/>
    <col min="10" max="10" width="14.85546875" customWidth="1"/>
    <col min="11" max="11" width="13" customWidth="1"/>
    <col min="12" max="12" width="11.85546875" customWidth="1"/>
    <col min="13" max="13" width="15.5703125" customWidth="1"/>
    <col min="14" max="15" width="15.28515625" customWidth="1"/>
    <col min="16" max="16" width="16" customWidth="1"/>
    <col min="17" max="17" width="10.7109375" customWidth="1"/>
    <col min="18" max="18" width="13.28515625" customWidth="1"/>
    <col min="19" max="19" width="19" customWidth="1"/>
    <col min="20" max="20" width="14.85546875" customWidth="1"/>
    <col min="21" max="21" width="31.42578125" customWidth="1"/>
  </cols>
  <sheetData>
    <row r="1" spans="1:21" ht="54" customHeight="1" x14ac:dyDescent="0.25">
      <c r="A1" s="3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0.100000000000001" customHeight="1" x14ac:dyDescent="0.25">
      <c r="A2" s="4" t="s">
        <v>69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" customHeight="1" x14ac:dyDescent="0.25">
      <c r="A3" s="5" t="s">
        <v>70</v>
      </c>
      <c r="B3" s="6" t="s">
        <v>71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42" customHeight="1" x14ac:dyDescent="0.25">
      <c r="A4" s="7" t="s">
        <v>21</v>
      </c>
      <c r="B4" s="7" t="s">
        <v>22</v>
      </c>
      <c r="C4" s="8" t="s">
        <v>23</v>
      </c>
      <c r="D4" s="8" t="s">
        <v>24</v>
      </c>
      <c r="E4" s="8" t="s">
        <v>4</v>
      </c>
      <c r="F4" s="8" t="s">
        <v>25</v>
      </c>
      <c r="G4" s="8" t="s">
        <v>26</v>
      </c>
      <c r="H4" s="8" t="s">
        <v>27</v>
      </c>
      <c r="I4" s="8" t="s">
        <v>28</v>
      </c>
      <c r="J4" s="8" t="s">
        <v>29</v>
      </c>
      <c r="K4" s="8" t="s">
        <v>30</v>
      </c>
      <c r="L4" s="8" t="s">
        <v>31</v>
      </c>
      <c r="M4" s="8" t="s">
        <v>32</v>
      </c>
      <c r="N4" s="8" t="s">
        <v>33</v>
      </c>
      <c r="O4" s="8" t="s">
        <v>34</v>
      </c>
      <c r="P4" s="8" t="s">
        <v>35</v>
      </c>
      <c r="Q4" s="9" t="s">
        <v>36</v>
      </c>
      <c r="R4" s="9" t="s">
        <v>37</v>
      </c>
      <c r="S4" s="9" t="s">
        <v>38</v>
      </c>
      <c r="T4" s="9" t="s">
        <v>39</v>
      </c>
      <c r="U4" s="10" t="s">
        <v>68</v>
      </c>
    </row>
    <row r="5" spans="1:21" ht="30" customHeight="1" x14ac:dyDescent="0.25">
      <c r="A5" s="13" t="s">
        <v>40</v>
      </c>
      <c r="B5" s="17">
        <v>46237</v>
      </c>
      <c r="C5" s="21" t="s">
        <v>41</v>
      </c>
      <c r="D5" s="21" t="s">
        <v>42</v>
      </c>
      <c r="E5" s="15" t="s">
        <v>43</v>
      </c>
      <c r="F5" s="21" t="s">
        <v>44</v>
      </c>
      <c r="G5" s="21" t="s">
        <v>45</v>
      </c>
      <c r="H5" s="15" t="s">
        <v>46</v>
      </c>
      <c r="I5" s="15" t="s">
        <v>46</v>
      </c>
      <c r="J5" s="15" t="s">
        <v>46</v>
      </c>
      <c r="K5" s="15" t="s">
        <v>46</v>
      </c>
      <c r="L5" s="15" t="s">
        <v>46</v>
      </c>
      <c r="M5" s="15" t="s">
        <v>47</v>
      </c>
      <c r="N5" s="17">
        <v>46258</v>
      </c>
      <c r="O5" s="17">
        <v>46255</v>
      </c>
      <c r="P5" s="17"/>
      <c r="Q5" s="19">
        <f ca="1">IF(MOCRegister[[#This Row],[Date opened]]="","",IF(ISNUMBER(MOCRegister[[#This Row],[Date closed]]),MOCRegister[[#This Row],[Date closed]]-MOCRegister[[#This Row],[Date opened]],TODAY()-MOCRegister[[#This Row],[Date opened]]))</f>
        <v>18</v>
      </c>
      <c r="R5" s="11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5" s="11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5" s="11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>n/a</v>
      </c>
      <c r="U5" s="23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>OK</v>
      </c>
    </row>
    <row r="6" spans="1:21" ht="30" customHeight="1" x14ac:dyDescent="0.25">
      <c r="A6" s="14" t="s">
        <v>48</v>
      </c>
      <c r="B6" s="18">
        <v>46254</v>
      </c>
      <c r="C6" s="22" t="s">
        <v>49</v>
      </c>
      <c r="D6" s="22" t="s">
        <v>50</v>
      </c>
      <c r="E6" s="16" t="s">
        <v>51</v>
      </c>
      <c r="F6" s="22" t="s">
        <v>52</v>
      </c>
      <c r="G6" s="22" t="s">
        <v>53</v>
      </c>
      <c r="H6" s="16" t="s">
        <v>46</v>
      </c>
      <c r="I6" s="16" t="s">
        <v>46</v>
      </c>
      <c r="J6" s="16" t="s">
        <v>54</v>
      </c>
      <c r="K6" s="16" t="s">
        <v>46</v>
      </c>
      <c r="L6" s="16" t="s">
        <v>54</v>
      </c>
      <c r="M6" s="16" t="s">
        <v>55</v>
      </c>
      <c r="N6" s="18">
        <v>46275</v>
      </c>
      <c r="O6" s="18"/>
      <c r="P6" s="18">
        <v>46280</v>
      </c>
      <c r="Q6" s="20">
        <f ca="1">IF(MOCRegister[[#This Row],[Date opened]]="","",IF(ISNUMBER(MOCRegister[[#This Row],[Date closed]]),MOCRegister[[#This Row],[Date closed]]-MOCRegister[[#This Row],[Date opened]],TODAY()-MOCRegister[[#This Row],[Date opened]]))</f>
        <v>48</v>
      </c>
      <c r="R6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>Overdue</v>
      </c>
      <c r="S6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>Expired - review</v>
      </c>
      <c r="T6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>Incomplete</v>
      </c>
      <c r="U6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>OK</v>
      </c>
    </row>
    <row r="7" spans="1:21" ht="30" customHeight="1" x14ac:dyDescent="0.25">
      <c r="A7" s="14" t="s">
        <v>56</v>
      </c>
      <c r="B7" s="18">
        <v>46267</v>
      </c>
      <c r="C7" s="22" t="s">
        <v>57</v>
      </c>
      <c r="D7" s="22" t="s">
        <v>58</v>
      </c>
      <c r="E7" s="16" t="s">
        <v>43</v>
      </c>
      <c r="F7" s="22" t="s">
        <v>45</v>
      </c>
      <c r="G7" s="22" t="s">
        <v>45</v>
      </c>
      <c r="H7" s="16" t="s">
        <v>46</v>
      </c>
      <c r="I7" s="16" t="s">
        <v>54</v>
      </c>
      <c r="J7" s="16" t="s">
        <v>54</v>
      </c>
      <c r="K7" s="16" t="s">
        <v>54</v>
      </c>
      <c r="L7" s="16" t="s">
        <v>54</v>
      </c>
      <c r="M7" s="16" t="s">
        <v>59</v>
      </c>
      <c r="N7" s="18">
        <v>46310</v>
      </c>
      <c r="O7" s="18"/>
      <c r="P7" s="18"/>
      <c r="Q7" s="20">
        <f ca="1">IF(MOCRegister[[#This Row],[Date opened]]="","",IF(ISNUMBER(MOCRegister[[#This Row],[Date closed]]),MOCRegister[[#This Row],[Date closed]]-MOCRegister[[#This Row],[Date opened]],TODAY()-MOCRegister[[#This Row],[Date opened]]))</f>
        <v>35</v>
      </c>
      <c r="R7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7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7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>Incomplete</v>
      </c>
      <c r="U7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>OK</v>
      </c>
    </row>
    <row r="8" spans="1:21" ht="30" customHeight="1" x14ac:dyDescent="0.25">
      <c r="A8" s="14" t="s">
        <v>60</v>
      </c>
      <c r="B8" s="18">
        <v>46277</v>
      </c>
      <c r="C8" s="22" t="s">
        <v>61</v>
      </c>
      <c r="D8" s="22" t="s">
        <v>62</v>
      </c>
      <c r="E8" s="16" t="s">
        <v>43</v>
      </c>
      <c r="F8" s="22" t="s">
        <v>63</v>
      </c>
      <c r="G8" s="22" t="s">
        <v>64</v>
      </c>
      <c r="H8" s="16" t="s">
        <v>54</v>
      </c>
      <c r="I8" s="16" t="s">
        <v>54</v>
      </c>
      <c r="J8" s="16" t="s">
        <v>54</v>
      </c>
      <c r="K8" s="16" t="s">
        <v>54</v>
      </c>
      <c r="L8" s="16" t="s">
        <v>54</v>
      </c>
      <c r="M8" s="16" t="s">
        <v>59</v>
      </c>
      <c r="N8" s="18">
        <v>46296</v>
      </c>
      <c r="O8" s="18"/>
      <c r="P8" s="18"/>
      <c r="Q8" s="20">
        <f ca="1">IF(MOCRegister[[#This Row],[Date opened]]="","",IF(ISNUMBER(MOCRegister[[#This Row],[Date closed]]),MOCRegister[[#This Row],[Date closed]]-MOCRegister[[#This Row],[Date opened]],TODAY()-MOCRegister[[#This Row],[Date opened]]))</f>
        <v>25</v>
      </c>
      <c r="R8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>Overdue</v>
      </c>
      <c r="S8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8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>Incomplete</v>
      </c>
      <c r="U8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>OK</v>
      </c>
    </row>
    <row r="9" spans="1:21" ht="30" customHeight="1" x14ac:dyDescent="0.25">
      <c r="A9" s="14"/>
      <c r="B9" s="18"/>
      <c r="C9" s="22"/>
      <c r="D9" s="22"/>
      <c r="E9" s="16"/>
      <c r="F9" s="22"/>
      <c r="G9" s="22"/>
      <c r="H9" s="16"/>
      <c r="I9" s="16"/>
      <c r="J9" s="16"/>
      <c r="K9" s="16"/>
      <c r="L9" s="16"/>
      <c r="M9" s="16"/>
      <c r="N9" s="18"/>
      <c r="O9" s="18"/>
      <c r="P9" s="18"/>
      <c r="Q9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9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9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9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9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10" spans="1:21" ht="30" customHeight="1" x14ac:dyDescent="0.25">
      <c r="A10" s="14"/>
      <c r="B10" s="18"/>
      <c r="C10" s="22"/>
      <c r="D10" s="22"/>
      <c r="E10" s="16"/>
      <c r="F10" s="22"/>
      <c r="G10" s="22"/>
      <c r="H10" s="16"/>
      <c r="I10" s="16"/>
      <c r="J10" s="16"/>
      <c r="K10" s="16"/>
      <c r="L10" s="16"/>
      <c r="M10" s="16"/>
      <c r="N10" s="18"/>
      <c r="O10" s="18"/>
      <c r="P10" s="18"/>
      <c r="Q10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10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10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10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10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11" spans="1:21" ht="30" customHeight="1" x14ac:dyDescent="0.25">
      <c r="A11" s="14"/>
      <c r="B11" s="18"/>
      <c r="C11" s="22"/>
      <c r="D11" s="22"/>
      <c r="E11" s="16"/>
      <c r="F11" s="22"/>
      <c r="G11" s="22"/>
      <c r="H11" s="16"/>
      <c r="I11" s="16"/>
      <c r="J11" s="16"/>
      <c r="K11" s="16"/>
      <c r="L11" s="16"/>
      <c r="M11" s="16"/>
      <c r="N11" s="18"/>
      <c r="O11" s="18"/>
      <c r="P11" s="18"/>
      <c r="Q11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11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11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11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11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12" spans="1:21" ht="30" customHeight="1" x14ac:dyDescent="0.25">
      <c r="A12" s="14"/>
      <c r="B12" s="18"/>
      <c r="C12" s="22"/>
      <c r="D12" s="22"/>
      <c r="E12" s="16"/>
      <c r="F12" s="22"/>
      <c r="G12" s="22"/>
      <c r="H12" s="16"/>
      <c r="I12" s="16"/>
      <c r="J12" s="16"/>
      <c r="K12" s="16"/>
      <c r="L12" s="16"/>
      <c r="M12" s="16"/>
      <c r="N12" s="18"/>
      <c r="O12" s="18"/>
      <c r="P12" s="18"/>
      <c r="Q12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12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12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12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12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13" spans="1:21" ht="30" customHeight="1" x14ac:dyDescent="0.25">
      <c r="A13" s="14"/>
      <c r="B13" s="18"/>
      <c r="C13" s="22"/>
      <c r="D13" s="22"/>
      <c r="E13" s="16"/>
      <c r="F13" s="22"/>
      <c r="G13" s="22"/>
      <c r="H13" s="16"/>
      <c r="I13" s="16"/>
      <c r="J13" s="16"/>
      <c r="K13" s="16"/>
      <c r="L13" s="16"/>
      <c r="M13" s="16"/>
      <c r="N13" s="18"/>
      <c r="O13" s="18"/>
      <c r="P13" s="18"/>
      <c r="Q13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13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13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13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13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14" spans="1:21" ht="30" customHeight="1" x14ac:dyDescent="0.25">
      <c r="A14" s="14"/>
      <c r="B14" s="18"/>
      <c r="C14" s="22"/>
      <c r="D14" s="22"/>
      <c r="E14" s="16"/>
      <c r="F14" s="22"/>
      <c r="G14" s="22"/>
      <c r="H14" s="16"/>
      <c r="I14" s="16"/>
      <c r="J14" s="16"/>
      <c r="K14" s="16"/>
      <c r="L14" s="16"/>
      <c r="M14" s="16"/>
      <c r="N14" s="18"/>
      <c r="O14" s="18"/>
      <c r="P14" s="18"/>
      <c r="Q14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14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14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14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14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15" spans="1:21" ht="30" customHeight="1" x14ac:dyDescent="0.25">
      <c r="A15" s="14"/>
      <c r="B15" s="18"/>
      <c r="C15" s="22"/>
      <c r="D15" s="22"/>
      <c r="E15" s="16"/>
      <c r="F15" s="22"/>
      <c r="G15" s="22"/>
      <c r="H15" s="16"/>
      <c r="I15" s="16"/>
      <c r="J15" s="16"/>
      <c r="K15" s="16"/>
      <c r="L15" s="16"/>
      <c r="M15" s="16"/>
      <c r="N15" s="18"/>
      <c r="O15" s="18"/>
      <c r="P15" s="18"/>
      <c r="Q15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15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15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15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15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16" spans="1:21" ht="30" customHeight="1" x14ac:dyDescent="0.25">
      <c r="A16" s="14"/>
      <c r="B16" s="18"/>
      <c r="C16" s="22"/>
      <c r="D16" s="22"/>
      <c r="E16" s="16"/>
      <c r="F16" s="22"/>
      <c r="G16" s="22"/>
      <c r="H16" s="16"/>
      <c r="I16" s="16"/>
      <c r="J16" s="16"/>
      <c r="K16" s="16"/>
      <c r="L16" s="16"/>
      <c r="M16" s="16"/>
      <c r="N16" s="18"/>
      <c r="O16" s="18"/>
      <c r="P16" s="18"/>
      <c r="Q16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16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16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16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16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17" spans="1:21" ht="30" customHeight="1" x14ac:dyDescent="0.25">
      <c r="A17" s="14"/>
      <c r="B17" s="18"/>
      <c r="C17" s="22"/>
      <c r="D17" s="22"/>
      <c r="E17" s="16"/>
      <c r="F17" s="22"/>
      <c r="G17" s="22"/>
      <c r="H17" s="16"/>
      <c r="I17" s="16"/>
      <c r="J17" s="16"/>
      <c r="K17" s="16"/>
      <c r="L17" s="16"/>
      <c r="M17" s="16"/>
      <c r="N17" s="18"/>
      <c r="O17" s="18"/>
      <c r="P17" s="18"/>
      <c r="Q17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17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17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17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17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18" spans="1:21" ht="30" customHeight="1" x14ac:dyDescent="0.25">
      <c r="A18" s="14"/>
      <c r="B18" s="18"/>
      <c r="C18" s="22"/>
      <c r="D18" s="22"/>
      <c r="E18" s="16"/>
      <c r="F18" s="22"/>
      <c r="G18" s="22"/>
      <c r="H18" s="16"/>
      <c r="I18" s="16"/>
      <c r="J18" s="16"/>
      <c r="K18" s="16"/>
      <c r="L18" s="16"/>
      <c r="M18" s="16"/>
      <c r="N18" s="18"/>
      <c r="O18" s="18"/>
      <c r="P18" s="18"/>
      <c r="Q18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18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18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18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18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19" spans="1:21" ht="30" customHeight="1" x14ac:dyDescent="0.25">
      <c r="A19" s="14"/>
      <c r="B19" s="18"/>
      <c r="C19" s="22"/>
      <c r="D19" s="22"/>
      <c r="E19" s="16"/>
      <c r="F19" s="22"/>
      <c r="G19" s="22"/>
      <c r="H19" s="16"/>
      <c r="I19" s="16"/>
      <c r="J19" s="16"/>
      <c r="K19" s="16"/>
      <c r="L19" s="16"/>
      <c r="M19" s="16"/>
      <c r="N19" s="18"/>
      <c r="O19" s="18"/>
      <c r="P19" s="18"/>
      <c r="Q19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19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19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19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19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20" spans="1:21" ht="30" customHeight="1" x14ac:dyDescent="0.25">
      <c r="A20" s="14"/>
      <c r="B20" s="18"/>
      <c r="C20" s="22"/>
      <c r="D20" s="22"/>
      <c r="E20" s="16"/>
      <c r="F20" s="22"/>
      <c r="G20" s="22"/>
      <c r="H20" s="16"/>
      <c r="I20" s="16"/>
      <c r="J20" s="16"/>
      <c r="K20" s="16"/>
      <c r="L20" s="16"/>
      <c r="M20" s="16"/>
      <c r="N20" s="18"/>
      <c r="O20" s="18"/>
      <c r="P20" s="18"/>
      <c r="Q20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20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20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20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20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21" spans="1:21" ht="30" customHeight="1" x14ac:dyDescent="0.25">
      <c r="A21" s="14"/>
      <c r="B21" s="18"/>
      <c r="C21" s="22"/>
      <c r="D21" s="22"/>
      <c r="E21" s="16"/>
      <c r="F21" s="22"/>
      <c r="G21" s="22"/>
      <c r="H21" s="16"/>
      <c r="I21" s="16"/>
      <c r="J21" s="16"/>
      <c r="K21" s="16"/>
      <c r="L21" s="16"/>
      <c r="M21" s="16"/>
      <c r="N21" s="18"/>
      <c r="O21" s="18"/>
      <c r="P21" s="18"/>
      <c r="Q21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21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21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21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21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22" spans="1:21" ht="30" customHeight="1" x14ac:dyDescent="0.25">
      <c r="A22" s="14"/>
      <c r="B22" s="18"/>
      <c r="C22" s="22"/>
      <c r="D22" s="22"/>
      <c r="E22" s="16"/>
      <c r="F22" s="22"/>
      <c r="G22" s="22"/>
      <c r="H22" s="16"/>
      <c r="I22" s="16"/>
      <c r="J22" s="16"/>
      <c r="K22" s="16"/>
      <c r="L22" s="16"/>
      <c r="M22" s="16"/>
      <c r="N22" s="18"/>
      <c r="O22" s="18"/>
      <c r="P22" s="18"/>
      <c r="Q22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22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22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22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22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23" spans="1:21" ht="30" customHeight="1" x14ac:dyDescent="0.25">
      <c r="A23" s="14"/>
      <c r="B23" s="18"/>
      <c r="C23" s="22"/>
      <c r="D23" s="22"/>
      <c r="E23" s="16"/>
      <c r="F23" s="22"/>
      <c r="G23" s="22"/>
      <c r="H23" s="16"/>
      <c r="I23" s="16"/>
      <c r="J23" s="16"/>
      <c r="K23" s="16"/>
      <c r="L23" s="16"/>
      <c r="M23" s="16"/>
      <c r="N23" s="18"/>
      <c r="O23" s="18"/>
      <c r="P23" s="18"/>
      <c r="Q23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23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23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23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23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24" spans="1:21" ht="30" customHeight="1" x14ac:dyDescent="0.25">
      <c r="A24" s="14"/>
      <c r="B24" s="18"/>
      <c r="C24" s="22"/>
      <c r="D24" s="22"/>
      <c r="E24" s="16"/>
      <c r="F24" s="22"/>
      <c r="G24" s="22"/>
      <c r="H24" s="16"/>
      <c r="I24" s="16"/>
      <c r="J24" s="16"/>
      <c r="K24" s="16"/>
      <c r="L24" s="16"/>
      <c r="M24" s="16"/>
      <c r="N24" s="18"/>
      <c r="O24" s="18"/>
      <c r="P24" s="18"/>
      <c r="Q24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24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24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24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24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25" spans="1:21" ht="30" customHeight="1" x14ac:dyDescent="0.25">
      <c r="A25" s="14"/>
      <c r="B25" s="18"/>
      <c r="C25" s="22"/>
      <c r="D25" s="22"/>
      <c r="E25" s="16"/>
      <c r="F25" s="22"/>
      <c r="G25" s="22"/>
      <c r="H25" s="16"/>
      <c r="I25" s="16"/>
      <c r="J25" s="16"/>
      <c r="K25" s="16"/>
      <c r="L25" s="16"/>
      <c r="M25" s="16"/>
      <c r="N25" s="18"/>
      <c r="O25" s="18"/>
      <c r="P25" s="18"/>
      <c r="Q25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25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25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25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25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26" spans="1:21" ht="30" customHeight="1" x14ac:dyDescent="0.25">
      <c r="A26" s="14"/>
      <c r="B26" s="18"/>
      <c r="C26" s="22"/>
      <c r="D26" s="22"/>
      <c r="E26" s="16"/>
      <c r="F26" s="22"/>
      <c r="G26" s="22"/>
      <c r="H26" s="16"/>
      <c r="I26" s="16"/>
      <c r="J26" s="16"/>
      <c r="K26" s="16"/>
      <c r="L26" s="16"/>
      <c r="M26" s="16"/>
      <c r="N26" s="18"/>
      <c r="O26" s="18"/>
      <c r="P26" s="18"/>
      <c r="Q26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26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26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26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26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27" spans="1:21" ht="30" customHeight="1" x14ac:dyDescent="0.25">
      <c r="A27" s="14"/>
      <c r="B27" s="18"/>
      <c r="C27" s="22"/>
      <c r="D27" s="22"/>
      <c r="E27" s="16"/>
      <c r="F27" s="22"/>
      <c r="G27" s="22"/>
      <c r="H27" s="16"/>
      <c r="I27" s="16"/>
      <c r="J27" s="16"/>
      <c r="K27" s="16"/>
      <c r="L27" s="16"/>
      <c r="M27" s="16"/>
      <c r="N27" s="18"/>
      <c r="O27" s="18"/>
      <c r="P27" s="18"/>
      <c r="Q27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27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27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27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27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28" spans="1:21" ht="30" customHeight="1" x14ac:dyDescent="0.25">
      <c r="A28" s="14"/>
      <c r="B28" s="18"/>
      <c r="C28" s="22"/>
      <c r="D28" s="22"/>
      <c r="E28" s="16"/>
      <c r="F28" s="22"/>
      <c r="G28" s="22"/>
      <c r="H28" s="16"/>
      <c r="I28" s="16"/>
      <c r="J28" s="16"/>
      <c r="K28" s="16"/>
      <c r="L28" s="16"/>
      <c r="M28" s="16"/>
      <c r="N28" s="18"/>
      <c r="O28" s="18"/>
      <c r="P28" s="18"/>
      <c r="Q28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28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28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28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28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29" spans="1:21" ht="30" customHeight="1" x14ac:dyDescent="0.25">
      <c r="A29" s="14"/>
      <c r="B29" s="18"/>
      <c r="C29" s="22"/>
      <c r="D29" s="22"/>
      <c r="E29" s="16"/>
      <c r="F29" s="22"/>
      <c r="G29" s="22"/>
      <c r="H29" s="16"/>
      <c r="I29" s="16"/>
      <c r="J29" s="16"/>
      <c r="K29" s="16"/>
      <c r="L29" s="16"/>
      <c r="M29" s="16"/>
      <c r="N29" s="18"/>
      <c r="O29" s="18"/>
      <c r="P29" s="18"/>
      <c r="Q29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29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29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29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29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30" spans="1:21" ht="30" customHeight="1" x14ac:dyDescent="0.25">
      <c r="A30" s="14"/>
      <c r="B30" s="18"/>
      <c r="C30" s="22"/>
      <c r="D30" s="22"/>
      <c r="E30" s="16"/>
      <c r="F30" s="22"/>
      <c r="G30" s="22"/>
      <c r="H30" s="16"/>
      <c r="I30" s="16"/>
      <c r="J30" s="16"/>
      <c r="K30" s="16"/>
      <c r="L30" s="16"/>
      <c r="M30" s="16"/>
      <c r="N30" s="18"/>
      <c r="O30" s="18"/>
      <c r="P30" s="18"/>
      <c r="Q30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30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30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30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30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31" spans="1:21" ht="30" customHeight="1" x14ac:dyDescent="0.25">
      <c r="A31" s="14"/>
      <c r="B31" s="18"/>
      <c r="C31" s="22"/>
      <c r="D31" s="22"/>
      <c r="E31" s="16"/>
      <c r="F31" s="22"/>
      <c r="G31" s="22"/>
      <c r="H31" s="16"/>
      <c r="I31" s="16"/>
      <c r="J31" s="16"/>
      <c r="K31" s="16"/>
      <c r="L31" s="16"/>
      <c r="M31" s="16"/>
      <c r="N31" s="18"/>
      <c r="O31" s="18"/>
      <c r="P31" s="18"/>
      <c r="Q31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31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31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31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31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32" spans="1:21" ht="30" customHeight="1" x14ac:dyDescent="0.25">
      <c r="A32" s="14"/>
      <c r="B32" s="18"/>
      <c r="C32" s="22"/>
      <c r="D32" s="22"/>
      <c r="E32" s="16"/>
      <c r="F32" s="22"/>
      <c r="G32" s="22"/>
      <c r="H32" s="16"/>
      <c r="I32" s="16"/>
      <c r="J32" s="16"/>
      <c r="K32" s="16"/>
      <c r="L32" s="16"/>
      <c r="M32" s="16"/>
      <c r="N32" s="18"/>
      <c r="O32" s="18"/>
      <c r="P32" s="18"/>
      <c r="Q32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32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32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32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32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33" spans="1:21" ht="30" customHeight="1" x14ac:dyDescent="0.25">
      <c r="A33" s="14"/>
      <c r="B33" s="18"/>
      <c r="C33" s="22"/>
      <c r="D33" s="22"/>
      <c r="E33" s="16"/>
      <c r="F33" s="22"/>
      <c r="G33" s="22"/>
      <c r="H33" s="16"/>
      <c r="I33" s="16"/>
      <c r="J33" s="16"/>
      <c r="K33" s="16"/>
      <c r="L33" s="16"/>
      <c r="M33" s="16"/>
      <c r="N33" s="18"/>
      <c r="O33" s="18"/>
      <c r="P33" s="18"/>
      <c r="Q33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33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33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33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33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34" spans="1:21" ht="30" customHeight="1" x14ac:dyDescent="0.25">
      <c r="A34" s="14"/>
      <c r="B34" s="18"/>
      <c r="C34" s="22"/>
      <c r="D34" s="22"/>
      <c r="E34" s="16"/>
      <c r="F34" s="22"/>
      <c r="G34" s="22"/>
      <c r="H34" s="16"/>
      <c r="I34" s="16"/>
      <c r="J34" s="16"/>
      <c r="K34" s="16"/>
      <c r="L34" s="16"/>
      <c r="M34" s="16"/>
      <c r="N34" s="18"/>
      <c r="O34" s="18"/>
      <c r="P34" s="18"/>
      <c r="Q34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34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34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34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34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35" spans="1:21" ht="30" customHeight="1" x14ac:dyDescent="0.25">
      <c r="A35" s="14"/>
      <c r="B35" s="18"/>
      <c r="C35" s="22"/>
      <c r="D35" s="22"/>
      <c r="E35" s="16"/>
      <c r="F35" s="22"/>
      <c r="G35" s="22"/>
      <c r="H35" s="16"/>
      <c r="I35" s="16"/>
      <c r="J35" s="16"/>
      <c r="K35" s="16"/>
      <c r="L35" s="16"/>
      <c r="M35" s="16"/>
      <c r="N35" s="18"/>
      <c r="O35" s="18"/>
      <c r="P35" s="18"/>
      <c r="Q35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35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35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35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35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36" spans="1:21" ht="30" customHeight="1" x14ac:dyDescent="0.25">
      <c r="A36" s="14"/>
      <c r="B36" s="18"/>
      <c r="C36" s="22"/>
      <c r="D36" s="22"/>
      <c r="E36" s="16"/>
      <c r="F36" s="22"/>
      <c r="G36" s="22"/>
      <c r="H36" s="16"/>
      <c r="I36" s="16"/>
      <c r="J36" s="16"/>
      <c r="K36" s="16"/>
      <c r="L36" s="16"/>
      <c r="M36" s="16"/>
      <c r="N36" s="18"/>
      <c r="O36" s="18"/>
      <c r="P36" s="18"/>
      <c r="Q36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36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36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36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36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37" spans="1:21" ht="30" customHeight="1" x14ac:dyDescent="0.25">
      <c r="A37" s="14"/>
      <c r="B37" s="18"/>
      <c r="C37" s="22"/>
      <c r="D37" s="22"/>
      <c r="E37" s="16"/>
      <c r="F37" s="22"/>
      <c r="G37" s="22"/>
      <c r="H37" s="16"/>
      <c r="I37" s="16"/>
      <c r="J37" s="16"/>
      <c r="K37" s="16"/>
      <c r="L37" s="16"/>
      <c r="M37" s="16"/>
      <c r="N37" s="18"/>
      <c r="O37" s="18"/>
      <c r="P37" s="18"/>
      <c r="Q37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37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37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37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37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38" spans="1:21" ht="30" customHeight="1" x14ac:dyDescent="0.25">
      <c r="A38" s="14"/>
      <c r="B38" s="18"/>
      <c r="C38" s="22"/>
      <c r="D38" s="22"/>
      <c r="E38" s="16"/>
      <c r="F38" s="22"/>
      <c r="G38" s="22"/>
      <c r="H38" s="16"/>
      <c r="I38" s="16"/>
      <c r="J38" s="16"/>
      <c r="K38" s="16"/>
      <c r="L38" s="16"/>
      <c r="M38" s="16"/>
      <c r="N38" s="18"/>
      <c r="O38" s="18"/>
      <c r="P38" s="18"/>
      <c r="Q38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38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38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38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38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39" spans="1:21" ht="30" customHeight="1" x14ac:dyDescent="0.25">
      <c r="A39" s="14"/>
      <c r="B39" s="18"/>
      <c r="C39" s="22"/>
      <c r="D39" s="22"/>
      <c r="E39" s="16"/>
      <c r="F39" s="22"/>
      <c r="G39" s="22"/>
      <c r="H39" s="16"/>
      <c r="I39" s="16"/>
      <c r="J39" s="16"/>
      <c r="K39" s="16"/>
      <c r="L39" s="16"/>
      <c r="M39" s="16"/>
      <c r="N39" s="18"/>
      <c r="O39" s="18"/>
      <c r="P39" s="18"/>
      <c r="Q39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39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39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39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39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40" spans="1:21" ht="30" customHeight="1" x14ac:dyDescent="0.25">
      <c r="A40" s="14"/>
      <c r="B40" s="18"/>
      <c r="C40" s="22"/>
      <c r="D40" s="22"/>
      <c r="E40" s="16"/>
      <c r="F40" s="22"/>
      <c r="G40" s="22"/>
      <c r="H40" s="16"/>
      <c r="I40" s="16"/>
      <c r="J40" s="16"/>
      <c r="K40" s="16"/>
      <c r="L40" s="16"/>
      <c r="M40" s="16"/>
      <c r="N40" s="18"/>
      <c r="O40" s="18"/>
      <c r="P40" s="18"/>
      <c r="Q40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40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40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40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40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41" spans="1:21" ht="30" customHeight="1" x14ac:dyDescent="0.25">
      <c r="A41" s="14"/>
      <c r="B41" s="18"/>
      <c r="C41" s="22"/>
      <c r="D41" s="22"/>
      <c r="E41" s="16"/>
      <c r="F41" s="22"/>
      <c r="G41" s="22"/>
      <c r="H41" s="16"/>
      <c r="I41" s="16"/>
      <c r="J41" s="16"/>
      <c r="K41" s="16"/>
      <c r="L41" s="16"/>
      <c r="M41" s="16"/>
      <c r="N41" s="18"/>
      <c r="O41" s="18"/>
      <c r="P41" s="18"/>
      <c r="Q41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41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41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41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41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42" spans="1:21" ht="30" customHeight="1" x14ac:dyDescent="0.25">
      <c r="A42" s="14"/>
      <c r="B42" s="18"/>
      <c r="C42" s="22"/>
      <c r="D42" s="22"/>
      <c r="E42" s="16"/>
      <c r="F42" s="22"/>
      <c r="G42" s="22"/>
      <c r="H42" s="16"/>
      <c r="I42" s="16"/>
      <c r="J42" s="16"/>
      <c r="K42" s="16"/>
      <c r="L42" s="16"/>
      <c r="M42" s="16"/>
      <c r="N42" s="18"/>
      <c r="O42" s="18"/>
      <c r="P42" s="18"/>
      <c r="Q42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42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42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42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42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43" spans="1:21" ht="30" customHeight="1" x14ac:dyDescent="0.25">
      <c r="A43" s="14"/>
      <c r="B43" s="18"/>
      <c r="C43" s="22"/>
      <c r="D43" s="22"/>
      <c r="E43" s="16"/>
      <c r="F43" s="22"/>
      <c r="G43" s="22"/>
      <c r="H43" s="16"/>
      <c r="I43" s="16"/>
      <c r="J43" s="16"/>
      <c r="K43" s="16"/>
      <c r="L43" s="16"/>
      <c r="M43" s="16"/>
      <c r="N43" s="18"/>
      <c r="O43" s="18"/>
      <c r="P43" s="18"/>
      <c r="Q43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43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43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43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43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44" spans="1:21" ht="30" customHeight="1" x14ac:dyDescent="0.25">
      <c r="A44" s="14"/>
      <c r="B44" s="18"/>
      <c r="C44" s="22"/>
      <c r="D44" s="22"/>
      <c r="E44" s="16"/>
      <c r="F44" s="22"/>
      <c r="G44" s="22"/>
      <c r="H44" s="16"/>
      <c r="I44" s="16"/>
      <c r="J44" s="16"/>
      <c r="K44" s="16"/>
      <c r="L44" s="16"/>
      <c r="M44" s="16"/>
      <c r="N44" s="18"/>
      <c r="O44" s="18"/>
      <c r="P44" s="18"/>
      <c r="Q44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44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44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44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44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45" spans="1:21" ht="30" customHeight="1" x14ac:dyDescent="0.25">
      <c r="A45" s="14"/>
      <c r="B45" s="18"/>
      <c r="C45" s="22"/>
      <c r="D45" s="22"/>
      <c r="E45" s="16"/>
      <c r="F45" s="22"/>
      <c r="G45" s="22"/>
      <c r="H45" s="16"/>
      <c r="I45" s="16"/>
      <c r="J45" s="16"/>
      <c r="K45" s="16"/>
      <c r="L45" s="16"/>
      <c r="M45" s="16"/>
      <c r="N45" s="18"/>
      <c r="O45" s="18"/>
      <c r="P45" s="18"/>
      <c r="Q45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45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45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45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45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46" spans="1:21" ht="30" customHeight="1" x14ac:dyDescent="0.25">
      <c r="A46" s="14"/>
      <c r="B46" s="18"/>
      <c r="C46" s="22"/>
      <c r="D46" s="22"/>
      <c r="E46" s="16"/>
      <c r="F46" s="22"/>
      <c r="G46" s="22"/>
      <c r="H46" s="16"/>
      <c r="I46" s="16"/>
      <c r="J46" s="16"/>
      <c r="K46" s="16"/>
      <c r="L46" s="16"/>
      <c r="M46" s="16"/>
      <c r="N46" s="18"/>
      <c r="O46" s="18"/>
      <c r="P46" s="18"/>
      <c r="Q46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46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46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46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46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47" spans="1:21" ht="30" customHeight="1" x14ac:dyDescent="0.25">
      <c r="A47" s="14"/>
      <c r="B47" s="18"/>
      <c r="C47" s="22"/>
      <c r="D47" s="22"/>
      <c r="E47" s="16"/>
      <c r="F47" s="22"/>
      <c r="G47" s="22"/>
      <c r="H47" s="16"/>
      <c r="I47" s="16"/>
      <c r="J47" s="16"/>
      <c r="K47" s="16"/>
      <c r="L47" s="16"/>
      <c r="M47" s="16"/>
      <c r="N47" s="18"/>
      <c r="O47" s="18"/>
      <c r="P47" s="18"/>
      <c r="Q47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47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47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47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47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48" spans="1:21" ht="30" customHeight="1" x14ac:dyDescent="0.25">
      <c r="A48" s="14"/>
      <c r="B48" s="18"/>
      <c r="C48" s="22"/>
      <c r="D48" s="22"/>
      <c r="E48" s="16"/>
      <c r="F48" s="22"/>
      <c r="G48" s="22"/>
      <c r="H48" s="16"/>
      <c r="I48" s="16"/>
      <c r="J48" s="16"/>
      <c r="K48" s="16"/>
      <c r="L48" s="16"/>
      <c r="M48" s="16"/>
      <c r="N48" s="18"/>
      <c r="O48" s="18"/>
      <c r="P48" s="18"/>
      <c r="Q48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48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48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48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48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49" spans="1:21" ht="30" customHeight="1" x14ac:dyDescent="0.25">
      <c r="A49" s="14"/>
      <c r="B49" s="18"/>
      <c r="C49" s="22"/>
      <c r="D49" s="22"/>
      <c r="E49" s="16"/>
      <c r="F49" s="22"/>
      <c r="G49" s="22"/>
      <c r="H49" s="16"/>
      <c r="I49" s="16"/>
      <c r="J49" s="16"/>
      <c r="K49" s="16"/>
      <c r="L49" s="16"/>
      <c r="M49" s="16"/>
      <c r="N49" s="18"/>
      <c r="O49" s="18"/>
      <c r="P49" s="18"/>
      <c r="Q49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49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49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49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49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50" spans="1:21" ht="30" customHeight="1" x14ac:dyDescent="0.25">
      <c r="A50" s="14"/>
      <c r="B50" s="18"/>
      <c r="C50" s="22"/>
      <c r="D50" s="22"/>
      <c r="E50" s="16"/>
      <c r="F50" s="22"/>
      <c r="G50" s="22"/>
      <c r="H50" s="16"/>
      <c r="I50" s="16"/>
      <c r="J50" s="16"/>
      <c r="K50" s="16"/>
      <c r="L50" s="16"/>
      <c r="M50" s="16"/>
      <c r="N50" s="18"/>
      <c r="O50" s="18"/>
      <c r="P50" s="18"/>
      <c r="Q50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50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50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50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50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51" spans="1:21" ht="30" customHeight="1" x14ac:dyDescent="0.25">
      <c r="A51" s="14"/>
      <c r="B51" s="18"/>
      <c r="C51" s="22"/>
      <c r="D51" s="22"/>
      <c r="E51" s="16"/>
      <c r="F51" s="22"/>
      <c r="G51" s="22"/>
      <c r="H51" s="16"/>
      <c r="I51" s="16"/>
      <c r="J51" s="16"/>
      <c r="K51" s="16"/>
      <c r="L51" s="16"/>
      <c r="M51" s="16"/>
      <c r="N51" s="18"/>
      <c r="O51" s="18"/>
      <c r="P51" s="18"/>
      <c r="Q51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51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51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51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51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52" spans="1:21" ht="30" customHeight="1" x14ac:dyDescent="0.25">
      <c r="A52" s="14"/>
      <c r="B52" s="18"/>
      <c r="C52" s="22"/>
      <c r="D52" s="22"/>
      <c r="E52" s="16"/>
      <c r="F52" s="22"/>
      <c r="G52" s="22"/>
      <c r="H52" s="16"/>
      <c r="I52" s="16"/>
      <c r="J52" s="16"/>
      <c r="K52" s="16"/>
      <c r="L52" s="16"/>
      <c r="M52" s="16"/>
      <c r="N52" s="18"/>
      <c r="O52" s="18"/>
      <c r="P52" s="18"/>
      <c r="Q52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52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52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52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52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53" spans="1:21" ht="30" customHeight="1" x14ac:dyDescent="0.25">
      <c r="A53" s="14"/>
      <c r="B53" s="18"/>
      <c r="C53" s="22"/>
      <c r="D53" s="22"/>
      <c r="E53" s="16"/>
      <c r="F53" s="22"/>
      <c r="G53" s="22"/>
      <c r="H53" s="16"/>
      <c r="I53" s="16"/>
      <c r="J53" s="16"/>
      <c r="K53" s="16"/>
      <c r="L53" s="16"/>
      <c r="M53" s="16"/>
      <c r="N53" s="18"/>
      <c r="O53" s="18"/>
      <c r="P53" s="18"/>
      <c r="Q53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53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53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53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53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54" spans="1:21" ht="30" customHeight="1" x14ac:dyDescent="0.25">
      <c r="A54" s="14"/>
      <c r="B54" s="18"/>
      <c r="C54" s="22"/>
      <c r="D54" s="22"/>
      <c r="E54" s="16"/>
      <c r="F54" s="22"/>
      <c r="G54" s="22"/>
      <c r="H54" s="16"/>
      <c r="I54" s="16"/>
      <c r="J54" s="16"/>
      <c r="K54" s="16"/>
      <c r="L54" s="16"/>
      <c r="M54" s="16"/>
      <c r="N54" s="18"/>
      <c r="O54" s="18"/>
      <c r="P54" s="18"/>
      <c r="Q54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54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54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54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54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55" spans="1:21" ht="30" customHeight="1" x14ac:dyDescent="0.25">
      <c r="A55" s="14"/>
      <c r="B55" s="18"/>
      <c r="C55" s="22"/>
      <c r="D55" s="22"/>
      <c r="E55" s="16"/>
      <c r="F55" s="22"/>
      <c r="G55" s="22"/>
      <c r="H55" s="16"/>
      <c r="I55" s="16"/>
      <c r="J55" s="16"/>
      <c r="K55" s="16"/>
      <c r="L55" s="16"/>
      <c r="M55" s="16"/>
      <c r="N55" s="18"/>
      <c r="O55" s="18"/>
      <c r="P55" s="18"/>
      <c r="Q55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55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55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55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55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56" spans="1:21" ht="30" customHeight="1" x14ac:dyDescent="0.25">
      <c r="A56" s="14"/>
      <c r="B56" s="18"/>
      <c r="C56" s="22"/>
      <c r="D56" s="22"/>
      <c r="E56" s="16"/>
      <c r="F56" s="22"/>
      <c r="G56" s="22"/>
      <c r="H56" s="16"/>
      <c r="I56" s="16"/>
      <c r="J56" s="16"/>
      <c r="K56" s="16"/>
      <c r="L56" s="16"/>
      <c r="M56" s="16"/>
      <c r="N56" s="18"/>
      <c r="O56" s="18"/>
      <c r="P56" s="18"/>
      <c r="Q56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56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56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56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56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57" spans="1:21" ht="30" customHeight="1" x14ac:dyDescent="0.25">
      <c r="A57" s="14"/>
      <c r="B57" s="18"/>
      <c r="C57" s="22"/>
      <c r="D57" s="22"/>
      <c r="E57" s="16"/>
      <c r="F57" s="22"/>
      <c r="G57" s="22"/>
      <c r="H57" s="16"/>
      <c r="I57" s="16"/>
      <c r="J57" s="16"/>
      <c r="K57" s="16"/>
      <c r="L57" s="16"/>
      <c r="M57" s="16"/>
      <c r="N57" s="18"/>
      <c r="O57" s="18"/>
      <c r="P57" s="18"/>
      <c r="Q57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57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57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57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57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58" spans="1:21" ht="30" customHeight="1" x14ac:dyDescent="0.25">
      <c r="A58" s="14"/>
      <c r="B58" s="18"/>
      <c r="C58" s="22"/>
      <c r="D58" s="22"/>
      <c r="E58" s="16"/>
      <c r="F58" s="22"/>
      <c r="G58" s="22"/>
      <c r="H58" s="16"/>
      <c r="I58" s="16"/>
      <c r="J58" s="16"/>
      <c r="K58" s="16"/>
      <c r="L58" s="16"/>
      <c r="M58" s="16"/>
      <c r="N58" s="18"/>
      <c r="O58" s="18"/>
      <c r="P58" s="18"/>
      <c r="Q58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58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58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58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58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59" spans="1:21" ht="30" customHeight="1" x14ac:dyDescent="0.25">
      <c r="A59" s="14"/>
      <c r="B59" s="18"/>
      <c r="C59" s="22"/>
      <c r="D59" s="22"/>
      <c r="E59" s="16"/>
      <c r="F59" s="22"/>
      <c r="G59" s="22"/>
      <c r="H59" s="16"/>
      <c r="I59" s="16"/>
      <c r="J59" s="16"/>
      <c r="K59" s="16"/>
      <c r="L59" s="16"/>
      <c r="M59" s="16"/>
      <c r="N59" s="18"/>
      <c r="O59" s="18"/>
      <c r="P59" s="18"/>
      <c r="Q59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59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59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59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59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60" spans="1:21" ht="30" customHeight="1" x14ac:dyDescent="0.25">
      <c r="A60" s="14"/>
      <c r="B60" s="18"/>
      <c r="C60" s="22"/>
      <c r="D60" s="22"/>
      <c r="E60" s="16"/>
      <c r="F60" s="22"/>
      <c r="G60" s="22"/>
      <c r="H60" s="16"/>
      <c r="I60" s="16"/>
      <c r="J60" s="16"/>
      <c r="K60" s="16"/>
      <c r="L60" s="16"/>
      <c r="M60" s="16"/>
      <c r="N60" s="18"/>
      <c r="O60" s="18"/>
      <c r="P60" s="18"/>
      <c r="Q60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60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60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60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60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61" spans="1:21" ht="30" customHeight="1" x14ac:dyDescent="0.25">
      <c r="A61" s="14"/>
      <c r="B61" s="18"/>
      <c r="C61" s="22"/>
      <c r="D61" s="22"/>
      <c r="E61" s="16"/>
      <c r="F61" s="22"/>
      <c r="G61" s="22"/>
      <c r="H61" s="16"/>
      <c r="I61" s="16"/>
      <c r="J61" s="16"/>
      <c r="K61" s="16"/>
      <c r="L61" s="16"/>
      <c r="M61" s="16"/>
      <c r="N61" s="18"/>
      <c r="O61" s="18"/>
      <c r="P61" s="18"/>
      <c r="Q61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61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61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61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61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62" spans="1:21" ht="30" customHeight="1" x14ac:dyDescent="0.25">
      <c r="A62" s="14"/>
      <c r="B62" s="18"/>
      <c r="C62" s="22"/>
      <c r="D62" s="22"/>
      <c r="E62" s="16"/>
      <c r="F62" s="22"/>
      <c r="G62" s="22"/>
      <c r="H62" s="16"/>
      <c r="I62" s="16"/>
      <c r="J62" s="16"/>
      <c r="K62" s="16"/>
      <c r="L62" s="16"/>
      <c r="M62" s="16"/>
      <c r="N62" s="18"/>
      <c r="O62" s="18"/>
      <c r="P62" s="18"/>
      <c r="Q62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62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62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62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62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63" spans="1:21" ht="30" customHeight="1" x14ac:dyDescent="0.25">
      <c r="A63" s="14"/>
      <c r="B63" s="18"/>
      <c r="C63" s="22"/>
      <c r="D63" s="22"/>
      <c r="E63" s="16"/>
      <c r="F63" s="22"/>
      <c r="G63" s="22"/>
      <c r="H63" s="16"/>
      <c r="I63" s="16"/>
      <c r="J63" s="16"/>
      <c r="K63" s="16"/>
      <c r="L63" s="16"/>
      <c r="M63" s="16"/>
      <c r="N63" s="18"/>
      <c r="O63" s="18"/>
      <c r="P63" s="18"/>
      <c r="Q63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63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63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63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63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  <row r="64" spans="1:21" ht="30" customHeight="1" x14ac:dyDescent="0.25">
      <c r="A64" s="14"/>
      <c r="B64" s="18"/>
      <c r="C64" s="22"/>
      <c r="D64" s="22"/>
      <c r="E64" s="16"/>
      <c r="F64" s="22"/>
      <c r="G64" s="22"/>
      <c r="H64" s="16"/>
      <c r="I64" s="16"/>
      <c r="J64" s="16"/>
      <c r="K64" s="16"/>
      <c r="L64" s="16"/>
      <c r="M64" s="16"/>
      <c r="N64" s="18"/>
      <c r="O64" s="18"/>
      <c r="P64" s="18"/>
      <c r="Q64" s="20" t="str">
        <f ca="1">IF(MOCRegister[[#This Row],[Date opened]]="","",IF(ISNUMBER(MOCRegister[[#This Row],[Date closed]]),MOCRegister[[#This Row],[Date closed]]-MOCRegister[[#This Row],[Date opened]],TODAY()-MOCRegister[[#This Row],[Date opened]]))</f>
        <v/>
      </c>
      <c r="R64" s="12" t="str">
        <f ca="1">IF(OR(MOCRegister[[#This Row],[Date opened]]="",ISNUMBER(MOCRegister[[#This Row],[Date closed]]),MOCRegister[[#This Row],[Status]]="Cancelled"),"",IF(AND(ISNUMBER(MOCRegister[[#This Row],[Target close date]]),TODAY()&gt;MOCRegister[[#This Row],[Target close date]]),"Overdue",""))</f>
        <v/>
      </c>
      <c r="S64" s="12" t="str">
        <f ca="1">IF(AND(MOCRegister[[#This Row],[Change type]]="Temporary",ISNUMBER(MOCRegister[[#This Row],[Temporary end date]]),NOT(ISNUMBER(MOCRegister[[#This Row],[Date closed]])),MOCRegister[[#This Row],[Status]]&lt;&gt;"Cancelled",TODAY()&gt;MOCRegister[[#This Row],[Temporary end date]]),"Expired - review","")</f>
        <v/>
      </c>
      <c r="T64" s="12" t="str">
        <f>IF(MOCRegister[[#This Row],[MOC '#]]="","",IF(OR(MOCRegister[[#This Row],[Status]]="Closed",MOCRegister[[#This Row],[Status]]="Cancelled"),"n/a",IF(COUNTIF(MOCRegister[[#This Row],[Hazard review done]:[PSSR done]],"Yes")=5,"Ready","Incomplete")))</f>
        <v/>
      </c>
      <c r="U64" s="24" t="str">
        <f>IF(MOCRegister[[#This Row],[MOC '#]]="","",IF(COUNTIF(MOCRegister[MOC '#],MOCRegister[[#This Row],[MOC '#]])&gt;1,"Duplicate MOC #",IF(AND(MOCRegister[[#This Row],[Change type]]="Temporary",NOT(ISNUMBER(MOCRegister[[#This Row],[Temporary end date]]))),"Temporary: add end date",IF(AND(MOCRegister[[#This Row],[Status]]="Closed",NOT(ISNUMBER(MOCRegister[[#This Row],[Date closed]]))),"Closed: add date closed",IF(AND(MOCRegister[[#This Row],[Status]]="Closed",COUNTIF(MOCRegister[[#This Row],[Hazard review done]:[PSSR done]],"Yes")&lt;5),"Closed with open checklist","OK")))))</f>
        <v/>
      </c>
    </row>
  </sheetData>
  <conditionalFormatting sqref="A5:G64">
    <cfRule type="expression" dxfId="10" priority="10">
      <formula>OR($M5="Closed",$M5="Cancelled")</formula>
    </cfRule>
  </conditionalFormatting>
  <conditionalFormatting sqref="H5:L64">
    <cfRule type="expression" dxfId="9" priority="7">
      <formula>H5="No"</formula>
    </cfRule>
    <cfRule type="expression" dxfId="8" priority="8">
      <formula>H5="Yes"</formula>
    </cfRule>
  </conditionalFormatting>
  <conditionalFormatting sqref="M5:M64">
    <cfRule type="expression" dxfId="7" priority="9">
      <formula>OR($M5="Closed",$M5="Cancelled")</formula>
    </cfRule>
  </conditionalFormatting>
  <conditionalFormatting sqref="R5:R64">
    <cfRule type="expression" dxfId="6" priority="1">
      <formula>$R5="Overdue"</formula>
    </cfRule>
  </conditionalFormatting>
  <conditionalFormatting sqref="S5:S64">
    <cfRule type="expression" dxfId="5" priority="2">
      <formula>LEFT($S5,7)="Expired"</formula>
    </cfRule>
  </conditionalFormatting>
  <conditionalFormatting sqref="T5:T64">
    <cfRule type="expression" dxfId="4" priority="3">
      <formula>$T5="Ready"</formula>
    </cfRule>
    <cfRule type="expression" dxfId="3" priority="4">
      <formula>$T5="Incomplete"</formula>
    </cfRule>
  </conditionalFormatting>
  <conditionalFormatting sqref="U5:U64">
    <cfRule type="expression" dxfId="2" priority="5">
      <formula>AND($U5&lt;&gt;"",$U5&lt;&gt;"OK")</formula>
    </cfRule>
    <cfRule type="expression" dxfId="1" priority="6">
      <formula>$U5="OK"</formula>
    </cfRule>
  </conditionalFormatting>
  <dataValidations count="5">
    <dataValidation type="list" allowBlank="1" showInputMessage="1" showErrorMessage="1" errorTitle="Pick from the list" error="Permanent, Temporary (needs end date), Emergency, or Replacement in kind." promptTitle="Change type" prompt="Permanent, Temporary (needs end date), Emergency, or Replacement in kind." sqref="E5:E64" xr:uid="{AA4348B5-E132-403D-A343-0CF3BF7EA94D}">
      <formula1>"Permanent,Temporary,Emergency,Replacement in kind"</formula1>
    </dataValidation>
    <dataValidation type="list" allowBlank="1" showInputMessage="1" showErrorMessage="1" errorTitle="Pick from the list" error="Select Yes only when it is complete and evidenced." promptTitle="Yes / No" prompt="Select Yes only when it is complete and evidenced." sqref="H5:L64" xr:uid="{99B92104-9D75-4592-9858-FDB292BAFD68}">
      <formula1>"Yes,No"</formula1>
    </dataValidation>
    <dataValidation type="list" allowBlank="1" showInputMessage="1" showErrorMessage="1" errorTitle="Pick from the list" error="Open &gt; Approved &gt; Implemented &gt; Closed (or Cancelled)." promptTitle="Status" prompt="Open &gt; Approved &gt; Implemented &gt; Closed (or Cancelled)." sqref="M5:M64" xr:uid="{EA3A1E7F-9499-4604-9A49-317A749D87BF}">
      <formula1>"Open,Approved,Implemented,Closed,Cancelled"</formula1>
    </dataValidation>
    <dataValidation type="date" operator="greaterThan" allowBlank="1" showInputMessage="1" showErrorMessage="1" errorTitle="Enter a valid date" error="Use a date such as 2026-10-06." sqref="B5:B64 N5:P64" xr:uid="{660CA917-6B52-45A7-8211-ECF493D660F7}">
      <formula1>36526</formula1>
    </dataValidation>
    <dataValidation allowBlank="1" showInputMessage="1" showErrorMessage="1" promptTitle="MOC number" prompt="Unique ID, e.g. MOC-2605. Duplicates are flagged in Data check." sqref="A5:A64" xr:uid="{CB933293-38DF-438B-9F4E-F0F2DF0AA240}"/>
  </dataValidations>
  <pageMargins left="0.75" right="0.75" top="1" bottom="1" header="0.5" footer="0.5"/>
  <pageSetup paperSize="9" scale="34" fitToHeight="0" orientation="landscape" r:id="rId1"/>
  <headerFooter>
    <oddFooter>&amp;CMOC Register - page &amp;P of &amp;N</oddFooter>
  </headerFooter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2355B"/>
    <pageSetUpPr fitToPage="1"/>
  </sheetPr>
  <dimension ref="A1:O80"/>
  <sheetViews>
    <sheetView showGridLines="0" workbookViewId="0"/>
  </sheetViews>
  <sheetFormatPr defaultRowHeight="15" x14ac:dyDescent="0.25"/>
  <cols>
    <col min="1" max="1" width="2.7109375" customWidth="1"/>
    <col min="2" max="13" width="13.7109375" customWidth="1"/>
    <col min="14" max="14" width="2.7109375" customWidth="1"/>
    <col min="15" max="15" width="15.28515625" customWidth="1"/>
  </cols>
  <sheetData>
    <row r="1" spans="1:15" ht="54" customHeight="1" x14ac:dyDescent="0.25">
      <c r="A1" s="2"/>
      <c r="B1" s="26" t="s">
        <v>72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5"/>
    </row>
    <row r="2" spans="1:15" ht="21.95" customHeight="1" x14ac:dyDescent="0.25">
      <c r="A2" s="25"/>
      <c r="B2" s="27" t="str">
        <f ca="1">"As of "&amp;TEXT(TODAY(),"dd mmm yyyy")&amp;"  |  Live from the MOC Register - nothing on this sheet needs typing"</f>
        <v>As of 07 Oct 2026  |  Live from the MOC Register - nothing on this sheet needs typing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9.9499999999999993" customHeight="1" thickBot="1" x14ac:dyDescent="0.3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ht="20.100000000000001" customHeight="1" thickTop="1" x14ac:dyDescent="0.25">
      <c r="A4" s="25"/>
      <c r="B4" s="108" t="s">
        <v>73</v>
      </c>
      <c r="C4" s="109"/>
      <c r="D4" s="108" t="s">
        <v>74</v>
      </c>
      <c r="E4" s="109"/>
      <c r="F4" s="89" t="s">
        <v>75</v>
      </c>
      <c r="G4" s="102"/>
      <c r="H4" s="104" t="s">
        <v>76</v>
      </c>
      <c r="I4" s="105"/>
      <c r="J4" s="96" t="s">
        <v>77</v>
      </c>
      <c r="K4" s="97"/>
      <c r="L4" s="83" t="s">
        <v>78</v>
      </c>
      <c r="M4" s="100"/>
      <c r="N4" s="25"/>
      <c r="O4" s="25"/>
    </row>
    <row r="5" spans="1:15" ht="38.1" customHeight="1" x14ac:dyDescent="0.5">
      <c r="A5" s="25"/>
      <c r="B5" s="110">
        <f>COUNTA(MOCRegister[MOC '#])</f>
        <v>4</v>
      </c>
      <c r="C5" s="111"/>
      <c r="D5" s="110">
        <f>COUNTIFS(MOCRegister[MOC '#],"&lt;&gt;",MOCRegister[Status],"&lt;&gt;Closed",MOCRegister[Status],"&lt;&gt;Cancelled")</f>
        <v>3</v>
      </c>
      <c r="E5" s="111"/>
      <c r="F5" s="91">
        <f ca="1">COUNTIF(MOCRegister[Overdue?],"Overdue")</f>
        <v>2</v>
      </c>
      <c r="G5" s="103"/>
      <c r="H5" s="106">
        <f ca="1">COUNTIF(MOCRegister[Temporary expired?],"Expired*")</f>
        <v>1</v>
      </c>
      <c r="I5" s="107"/>
      <c r="J5" s="98">
        <f>COUNTIF(MOCRegister[Ready to close?],"Ready")</f>
        <v>0</v>
      </c>
      <c r="K5" s="99"/>
      <c r="L5" s="95">
        <f>COUNTIF(MOCRegister[Status],"Closed")</f>
        <v>1</v>
      </c>
      <c r="M5" s="101"/>
      <c r="N5" s="25"/>
      <c r="O5" s="25"/>
    </row>
    <row r="6" spans="1:15" ht="18" customHeight="1" x14ac:dyDescent="0.25">
      <c r="A6" s="25"/>
      <c r="B6" s="87" t="str">
        <f>"all time"</f>
        <v>all time</v>
      </c>
      <c r="C6" s="88"/>
      <c r="D6" s="87" t="str">
        <f>TEXT(IFERROR(D5/B5,0),"0%")&amp;" of logged"</f>
        <v>75% of logged</v>
      </c>
      <c r="E6" s="88"/>
      <c r="F6" s="87" t="str">
        <f ca="1">TEXT(IFERROR(F5/D5,0),"0%")&amp;" of open"</f>
        <v>67% of open</v>
      </c>
      <c r="G6" s="88"/>
      <c r="H6" s="87" t="str">
        <f>"past end date, review"</f>
        <v>past end date, review</v>
      </c>
      <c r="I6" s="88"/>
      <c r="J6" s="87" t="str">
        <f>"open, checklist complete"</f>
        <v>open, checklist complete</v>
      </c>
      <c r="K6" s="88"/>
      <c r="L6" s="87" t="str">
        <f>TEXT(IFERROR(L5/B5,0),"0%")&amp;" of logged"</f>
        <v>25% of logged</v>
      </c>
      <c r="M6" s="93"/>
      <c r="N6" s="25"/>
      <c r="O6" s="25"/>
    </row>
    <row r="7" spans="1:15" ht="9.9499999999999993" customHeight="1" thickBot="1" x14ac:dyDescent="0.3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15" ht="20.100000000000001" customHeight="1" thickTop="1" x14ac:dyDescent="0.25">
      <c r="A8" s="25"/>
      <c r="B8" s="83" t="s">
        <v>79</v>
      </c>
      <c r="C8" s="84"/>
      <c r="D8" s="83" t="s">
        <v>80</v>
      </c>
      <c r="E8" s="84"/>
      <c r="F8" s="83" t="s">
        <v>81</v>
      </c>
      <c r="G8" s="84"/>
      <c r="H8" s="83" t="s">
        <v>82</v>
      </c>
      <c r="I8" s="84"/>
      <c r="J8" s="83" t="s">
        <v>83</v>
      </c>
      <c r="K8" s="84"/>
      <c r="L8" s="89" t="s">
        <v>84</v>
      </c>
      <c r="M8" s="90"/>
      <c r="N8" s="25"/>
      <c r="O8" s="25"/>
    </row>
    <row r="9" spans="1:15" ht="38.1" customHeight="1" x14ac:dyDescent="0.5">
      <c r="A9" s="25"/>
      <c r="B9" s="94">
        <f ca="1">IFERROR(AVERAGEIFS(MOCRegister[Days open],MOCRegister[Status],"Closed"),"-")</f>
        <v>18</v>
      </c>
      <c r="C9" s="86"/>
      <c r="D9" s="85" cm="1">
        <f t="array" ref="D9">IFERROR(SUMPRODUCT((MOCRegister[Status]="Closed")*ISNUMBER(MOCRegister[Date closed])*ISNUMBER(MOCRegister[Target close date])*(MOCRegister[Date closed]&lt;=MOCRegister[Target close date]))/SUMPRODUCT((MOCRegister[Status]="Closed")*ISNUMBER(MOCRegister[Date closed])*ISNUMBER(MOCRegister[Target close date])),"-")</f>
        <v>1</v>
      </c>
      <c r="E9" s="86"/>
      <c r="F9" s="94">
        <f ca="1">IFERROR(AVERAGEIFS(MOCRegister[Days open],MOCRegister[Status],"&lt;&gt;Closed",MOCRegister[Status],"&lt;&gt;Cancelled",MOCRegister[MOC '#],"&lt;&gt;"),"-")</f>
        <v>36</v>
      </c>
      <c r="G9" s="86"/>
      <c r="H9" s="95">
        <f>COUNTIFS(MOCRegister[Change type],"Temporary",MOCRegister[Status],"&lt;&gt;Closed",MOCRegister[Status],"&lt;&gt;Cancelled")</f>
        <v>1</v>
      </c>
      <c r="I9" s="86"/>
      <c r="J9" s="85">
        <f>IFERROR(COUNTIF(MOCRegister[Change type],"Emergency")/B5,0)</f>
        <v>0</v>
      </c>
      <c r="K9" s="86"/>
      <c r="L9" s="91" cm="1">
        <f t="array" ref="L9">SUMPRODUCT((MOCRegister[Data check]&lt;&gt;"")*(MOCRegister[Data check]&lt;&gt;"OK"))</f>
        <v>0</v>
      </c>
      <c r="M9" s="92"/>
      <c r="N9" s="25"/>
      <c r="O9" s="25"/>
    </row>
    <row r="10" spans="1:15" ht="18" customHeight="1" x14ac:dyDescent="0.25">
      <c r="A10" s="25"/>
      <c r="B10" s="87" t="str">
        <f>"closed changes"</f>
        <v>closed changes</v>
      </c>
      <c r="C10" s="88"/>
      <c r="D10" s="87" t="str">
        <f>"closed by target date"</f>
        <v>closed by target date</v>
      </c>
      <c r="E10" s="88"/>
      <c r="F10" s="87" t="str">
        <f>"days, open changes"</f>
        <v>days, open changes</v>
      </c>
      <c r="G10" s="88"/>
      <c r="H10" s="87" t="str">
        <f>"not yet removed/closed"</f>
        <v>not yet removed/closed</v>
      </c>
      <c r="I10" s="88"/>
      <c r="J10" s="87" t="str">
        <f>"of all changes"</f>
        <v>of all changes</v>
      </c>
      <c r="K10" s="88"/>
      <c r="L10" s="87" t="str">
        <f>"see Register column U"</f>
        <v>see Register column U</v>
      </c>
      <c r="M10" s="93"/>
      <c r="N10" s="25"/>
      <c r="O10" s="25"/>
    </row>
    <row r="11" spans="1:15" ht="14.1" customHeight="1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5" ht="21" customHeight="1" x14ac:dyDescent="0.25">
      <c r="A12" s="25"/>
      <c r="B12" s="28" t="s">
        <v>85</v>
      </c>
      <c r="C12" s="28"/>
      <c r="D12" s="29" t="s">
        <v>86</v>
      </c>
      <c r="E12" s="29" t="s">
        <v>87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5" ht="21" customHeight="1" x14ac:dyDescent="0.25">
      <c r="A13" s="25"/>
      <c r="B13" s="79" t="s">
        <v>59</v>
      </c>
      <c r="C13" s="79"/>
      <c r="D13" s="32">
        <f>COUNTIF(MOCRegister[Status],B13)</f>
        <v>2</v>
      </c>
      <c r="E13" s="33">
        <f>IFERROR(D13/D$18,0)</f>
        <v>0.5</v>
      </c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15" ht="21" customHeight="1" x14ac:dyDescent="0.25">
      <c r="A14" s="25"/>
      <c r="B14" s="80" t="s">
        <v>28</v>
      </c>
      <c r="C14" s="80"/>
      <c r="D14" s="34">
        <f>COUNTIF(MOCRegister[Status],B14)</f>
        <v>0</v>
      </c>
      <c r="E14" s="35">
        <f>IFERROR(D14/D$18,0)</f>
        <v>0</v>
      </c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15" ht="21" customHeight="1" x14ac:dyDescent="0.25">
      <c r="A15" s="25"/>
      <c r="B15" s="80" t="s">
        <v>55</v>
      </c>
      <c r="C15" s="80"/>
      <c r="D15" s="34">
        <f>COUNTIF(MOCRegister[Status],B15)</f>
        <v>1</v>
      </c>
      <c r="E15" s="35">
        <f>IFERROR(D15/D$18,0)</f>
        <v>0.25</v>
      </c>
      <c r="F15" s="25"/>
      <c r="G15" s="25"/>
      <c r="H15" s="25"/>
      <c r="I15" s="25"/>
      <c r="J15" s="25"/>
      <c r="K15" s="25"/>
      <c r="L15" s="25"/>
      <c r="M15" s="25"/>
      <c r="N15" s="25"/>
      <c r="O15" s="25"/>
    </row>
    <row r="16" spans="1:15" ht="21" customHeight="1" x14ac:dyDescent="0.25">
      <c r="A16" s="25"/>
      <c r="B16" s="80" t="s">
        <v>47</v>
      </c>
      <c r="C16" s="80"/>
      <c r="D16" s="34">
        <f>COUNTIF(MOCRegister[Status],B16)</f>
        <v>1</v>
      </c>
      <c r="E16" s="35">
        <f>IFERROR(D16/D$18,0)</f>
        <v>0.25</v>
      </c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 ht="21" customHeight="1" x14ac:dyDescent="0.25">
      <c r="A17" s="25"/>
      <c r="B17" s="80" t="s">
        <v>65</v>
      </c>
      <c r="C17" s="80"/>
      <c r="D17" s="34">
        <f>COUNTIF(MOCRegister[Status],B17)</f>
        <v>0</v>
      </c>
      <c r="E17" s="35">
        <f>IFERROR(D17/D$18,0)</f>
        <v>0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1:15" ht="21" customHeight="1" x14ac:dyDescent="0.25">
      <c r="A18" s="25"/>
      <c r="B18" s="81" t="s">
        <v>88</v>
      </c>
      <c r="C18" s="81"/>
      <c r="D18" s="30">
        <f>SUM(D13:D17)</f>
        <v>4</v>
      </c>
      <c r="E18" s="31">
        <f>SUM(E13:E17)</f>
        <v>1</v>
      </c>
      <c r="F18" s="25"/>
      <c r="G18" s="25"/>
      <c r="H18" s="25"/>
      <c r="I18" s="25"/>
      <c r="J18" s="25"/>
      <c r="K18" s="25"/>
      <c r="L18" s="25"/>
      <c r="M18" s="25"/>
      <c r="N18" s="25"/>
      <c r="O18" s="25"/>
    </row>
    <row r="19" spans="1:15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  <row r="20" spans="1:15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1:15" ht="21" customHeight="1" x14ac:dyDescent="0.25">
      <c r="A21" s="25"/>
      <c r="B21" s="28" t="s">
        <v>89</v>
      </c>
      <c r="C21" s="28"/>
      <c r="D21" s="29" t="s">
        <v>86</v>
      </c>
      <c r="E21" s="29" t="s">
        <v>87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</row>
    <row r="22" spans="1:15" ht="21" customHeight="1" x14ac:dyDescent="0.25">
      <c r="A22" s="25"/>
      <c r="B22" s="79" t="s">
        <v>43</v>
      </c>
      <c r="C22" s="79"/>
      <c r="D22" s="32">
        <f>COUNTIF(MOCRegister[Change type],B22)</f>
        <v>3</v>
      </c>
      <c r="E22" s="33">
        <f>IFERROR(D22/D$26,0)</f>
        <v>0.75</v>
      </c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1:15" ht="21" customHeight="1" x14ac:dyDescent="0.25">
      <c r="A23" s="25"/>
      <c r="B23" s="80" t="s">
        <v>51</v>
      </c>
      <c r="C23" s="80"/>
      <c r="D23" s="34">
        <f>COUNTIF(MOCRegister[Change type],B23)</f>
        <v>1</v>
      </c>
      <c r="E23" s="35">
        <f>IFERROR(D23/D$26,0)</f>
        <v>0.25</v>
      </c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spans="1:15" ht="21" customHeight="1" x14ac:dyDescent="0.25">
      <c r="A24" s="25"/>
      <c r="B24" s="80" t="s">
        <v>66</v>
      </c>
      <c r="C24" s="80"/>
      <c r="D24" s="34">
        <f>COUNTIF(MOCRegister[Change type],B24)</f>
        <v>0</v>
      </c>
      <c r="E24" s="35">
        <f>IFERROR(D24/D$26,0)</f>
        <v>0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 ht="21" customHeight="1" x14ac:dyDescent="0.25">
      <c r="A25" s="25"/>
      <c r="B25" s="80" t="s">
        <v>67</v>
      </c>
      <c r="C25" s="80"/>
      <c r="D25" s="34">
        <f>COUNTIF(MOCRegister[Change type],B25)</f>
        <v>0</v>
      </c>
      <c r="E25" s="35">
        <f>IFERROR(D25/D$26,0)</f>
        <v>0</v>
      </c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ht="21" customHeight="1" x14ac:dyDescent="0.25">
      <c r="A26" s="25"/>
      <c r="B26" s="81" t="s">
        <v>88</v>
      </c>
      <c r="C26" s="81"/>
      <c r="D26" s="30">
        <f>SUM(D22:D25)</f>
        <v>4</v>
      </c>
      <c r="E26" s="31">
        <f>SUM(E22:E25)</f>
        <v>1</v>
      </c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x14ac:dyDescent="0.2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ht="12" customHeight="1" x14ac:dyDescent="0.2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 ht="21" customHeight="1" x14ac:dyDescent="0.25">
      <c r="A29" s="25"/>
      <c r="B29" s="28" t="s">
        <v>90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5"/>
      <c r="O29" s="45" t="s">
        <v>93</v>
      </c>
    </row>
    <row r="30" spans="1:15" ht="20.100000000000001" customHeight="1" x14ac:dyDescent="0.25">
      <c r="A30" s="25"/>
      <c r="B30" s="37" t="s">
        <v>21</v>
      </c>
      <c r="C30" s="82" t="s">
        <v>23</v>
      </c>
      <c r="D30" s="75"/>
      <c r="E30" s="75"/>
      <c r="F30" s="75"/>
      <c r="G30" s="75" t="s">
        <v>26</v>
      </c>
      <c r="H30" s="75"/>
      <c r="I30" s="37" t="s">
        <v>32</v>
      </c>
      <c r="J30" s="37" t="s">
        <v>91</v>
      </c>
      <c r="K30" s="37" t="s">
        <v>36</v>
      </c>
      <c r="L30" s="75" t="s">
        <v>92</v>
      </c>
      <c r="M30" s="75"/>
      <c r="N30" s="25"/>
      <c r="O30" s="45" t="s">
        <v>94</v>
      </c>
    </row>
    <row r="31" spans="1:15" ht="30" customHeight="1" x14ac:dyDescent="0.25">
      <c r="A31" s="25"/>
      <c r="B31" s="38" t="str" cm="1">
        <f t="array" aca="1" ref="B31" ca="1">IF($O31="","",INDEX(MOCRegister[MOC '#],ROUND(($O31-INT($O31))*100000,0)-ROW(MOCRegister[#Headers])))</f>
        <v>MOC-2602</v>
      </c>
      <c r="C31" s="76" t="str" cm="1">
        <f t="array" aca="1" ref="C31" ca="1">IF($O31="","",INDEX(MOCRegister[Description],ROUND(($O31-INT($O31))*100000,0)-ROW(MOCRegister[#Headers])))</f>
        <v>Temporary jumper on low-flow trip during compressor commissioning</v>
      </c>
      <c r="D31" s="76"/>
      <c r="E31" s="76"/>
      <c r="F31" s="76"/>
      <c r="G31" s="77" t="str" cm="1">
        <f t="array" aca="1" ref="G31" ca="1">IF($O31="","",INDEX(MOCRegister[Owner],ROUND(($O31-INT($O31))*100000,0)-ROW(MOCRegister[#Headers])))</f>
        <v>Operations manager</v>
      </c>
      <c r="H31" s="77"/>
      <c r="I31" s="40" t="str" cm="1">
        <f t="array" aca="1" ref="I31" ca="1">IF($O31="","",INDEX(MOCRegister[Status],ROUND(($O31-INT($O31))*100000,0)-ROW(MOCRegister[#Headers])))</f>
        <v>Implemented</v>
      </c>
      <c r="J31" s="42" cm="1">
        <f t="array" aca="1" ref="J31" ca="1">IF($O31="","",INDEX(MOCRegister[Target close date],ROUND(($O31-INT($O31))*100000,0)-ROW(MOCRegister[#Headers])))</f>
        <v>46275</v>
      </c>
      <c r="K31" s="40" cm="1">
        <f t="array" aca="1" ref="K31" ca="1">IF($O31="","",INDEX(MOCRegister[Days open],ROUND(($O31-INT($O31))*100000,0)-ROW(MOCRegister[#Headers])))</f>
        <v>48</v>
      </c>
      <c r="L31" s="78" t="str" cm="1">
        <f t="array" aca="1" ref="L31" ca="1">IF($O31="","",TRIM(IF(INDEX(MOCRegister[Overdue?],ROUND(($O31-INT($O31))*100000,0)-ROW(MOCRegister[#Headers]))="Overdue","Overdue","")&amp;IF(AND(INDEX(MOCRegister[Overdue?],ROUND(($O31-INT($O31))*100000,0)-ROW(MOCRegister[#Headers]))="Overdue",LEFT(INDEX(MOCRegister[Temporary expired?],ROUND(($O31-INT($O31))*100000,0)-ROW(MOCRegister[#Headers])),7)="Expired")," + ","")&amp;IF(LEFT(INDEX(MOCRegister[Temporary expired?],ROUND(($O31-INT($O31))*100000,0)-ROW(MOCRegister[#Headers])),7)="Expired","Temp expired","")))</f>
        <v>Overdue + Temp expired</v>
      </c>
      <c r="M31" s="78"/>
      <c r="N31" s="25"/>
      <c r="O31" s="45" cm="1">
        <f t="array" aca="1" ref="O31" ca="1">IFERROR(_xlfn.AGGREGATE(14,6,(MOCRegister[Days open]+ROW(MOCRegister[Days open])/100000)/((MOCRegister[Overdue?]="Overdue")+(LEFT(MOCRegister[Temporary expired?],7)="Expired")&gt;0),1),"")</f>
        <v>48.000059999999998</v>
      </c>
    </row>
    <row r="32" spans="1:15" ht="30" customHeight="1" x14ac:dyDescent="0.25">
      <c r="A32" s="25"/>
      <c r="B32" s="39" t="str" cm="1">
        <f t="array" aca="1" ref="B32" ca="1">IF($O32="","",INDEX(MOCRegister[MOC '#],ROUND(($O32-INT($O32))*100000,0)-ROW(MOCRegister[#Headers])))</f>
        <v>MOC-2604</v>
      </c>
      <c r="C32" s="72" t="str" cm="1">
        <f t="array" aca="1" ref="C32" ca="1">IF($O32="","",INDEX(MOCRegister[Description],ROUND(($O32-INT($O32))*100000,0)-ROW(MOCRegister[#Headers])))</f>
        <v>Substitute gasket material on hot oil line</v>
      </c>
      <c r="D32" s="72"/>
      <c r="E32" s="72"/>
      <c r="F32" s="72"/>
      <c r="G32" s="73" t="str" cm="1">
        <f t="array" aca="1" ref="G32" ca="1">IF($O32="","",INDEX(MOCRegister[Owner],ROUND(($O32-INT($O32))*100000,0)-ROW(MOCRegister[#Headers])))</f>
        <v>Maintenance lead</v>
      </c>
      <c r="H32" s="73"/>
      <c r="I32" s="41" t="str" cm="1">
        <f t="array" aca="1" ref="I32" ca="1">IF($O32="","",INDEX(MOCRegister[Status],ROUND(($O32-INT($O32))*100000,0)-ROW(MOCRegister[#Headers])))</f>
        <v>Open</v>
      </c>
      <c r="J32" s="43" cm="1">
        <f t="array" aca="1" ref="J32" ca="1">IF($O32="","",INDEX(MOCRegister[Target close date],ROUND(($O32-INT($O32))*100000,0)-ROW(MOCRegister[#Headers])))</f>
        <v>46296</v>
      </c>
      <c r="K32" s="41" cm="1">
        <f t="array" aca="1" ref="K32" ca="1">IF($O32="","",INDEX(MOCRegister[Days open],ROUND(($O32-INT($O32))*100000,0)-ROW(MOCRegister[#Headers])))</f>
        <v>25</v>
      </c>
      <c r="L32" s="74" t="str" cm="1">
        <f t="array" aca="1" ref="L32" ca="1">IF($O32="","",TRIM(IF(INDEX(MOCRegister[Overdue?],ROUND(($O32-INT($O32))*100000,0)-ROW(MOCRegister[#Headers]))="Overdue","Overdue","")&amp;IF(AND(INDEX(MOCRegister[Overdue?],ROUND(($O32-INT($O32))*100000,0)-ROW(MOCRegister[#Headers]))="Overdue",LEFT(INDEX(MOCRegister[Temporary expired?],ROUND(($O32-INT($O32))*100000,0)-ROW(MOCRegister[#Headers])),7)="Expired")," + ","")&amp;IF(LEFT(INDEX(MOCRegister[Temporary expired?],ROUND(($O32-INT($O32))*100000,0)-ROW(MOCRegister[#Headers])),7)="Expired","Temp expired","")))</f>
        <v>Overdue</v>
      </c>
      <c r="M32" s="74"/>
      <c r="N32" s="25"/>
      <c r="O32" s="45" cm="1">
        <f t="array" aca="1" ref="O32" ca="1">IFERROR(_xlfn.AGGREGATE(14,6,(MOCRegister[Days open]+ROW(MOCRegister[Days open])/100000)/((MOCRegister[Overdue?]="Overdue")+(LEFT(MOCRegister[Temporary expired?],7)="Expired")&gt;0),2),"")</f>
        <v>25.000080000000001</v>
      </c>
    </row>
    <row r="33" spans="1:15" ht="30" customHeight="1" x14ac:dyDescent="0.25">
      <c r="A33" s="25"/>
      <c r="B33" s="39" t="str" cm="1">
        <f t="array" aca="1" ref="B33" ca="1">IF($O33="","",INDEX(MOCRegister[MOC '#],ROUND(($O33-INT($O33))*100000,0)-ROW(MOCRegister[#Headers])))</f>
        <v/>
      </c>
      <c r="C33" s="72" t="str" cm="1">
        <f t="array" aca="1" ref="C33" ca="1">IF($O33="","",INDEX(MOCRegister[Description],ROUND(($O33-INT($O33))*100000,0)-ROW(MOCRegister[#Headers])))</f>
        <v/>
      </c>
      <c r="D33" s="72"/>
      <c r="E33" s="72"/>
      <c r="F33" s="72"/>
      <c r="G33" s="73" t="str" cm="1">
        <f t="array" aca="1" ref="G33" ca="1">IF($O33="","",INDEX(MOCRegister[Owner],ROUND(($O33-INT($O33))*100000,0)-ROW(MOCRegister[#Headers])))</f>
        <v/>
      </c>
      <c r="H33" s="73"/>
      <c r="I33" s="41" t="str" cm="1">
        <f t="array" aca="1" ref="I33" ca="1">IF($O33="","",INDEX(MOCRegister[Status],ROUND(($O33-INT($O33))*100000,0)-ROW(MOCRegister[#Headers])))</f>
        <v/>
      </c>
      <c r="J33" s="43" t="str" cm="1">
        <f t="array" aca="1" ref="J33" ca="1">IF($O33="","",INDEX(MOCRegister[Target close date],ROUND(($O33-INT($O33))*100000,0)-ROW(MOCRegister[#Headers])))</f>
        <v/>
      </c>
      <c r="K33" s="41" t="str" cm="1">
        <f t="array" aca="1" ref="K33" ca="1">IF($O33="","",INDEX(MOCRegister[Days open],ROUND(($O33-INT($O33))*100000,0)-ROW(MOCRegister[#Headers])))</f>
        <v/>
      </c>
      <c r="L33" s="74" t="str" cm="1">
        <f t="array" aca="1" ref="L33" ca="1">IF($O33="","",TRIM(IF(INDEX(MOCRegister[Overdue?],ROUND(($O33-INT($O33))*100000,0)-ROW(MOCRegister[#Headers]))="Overdue","Overdue","")&amp;IF(AND(INDEX(MOCRegister[Overdue?],ROUND(($O33-INT($O33))*100000,0)-ROW(MOCRegister[#Headers]))="Overdue",LEFT(INDEX(MOCRegister[Temporary expired?],ROUND(($O33-INT($O33))*100000,0)-ROW(MOCRegister[#Headers])),7)="Expired")," + ","")&amp;IF(LEFT(INDEX(MOCRegister[Temporary expired?],ROUND(($O33-INT($O33))*100000,0)-ROW(MOCRegister[#Headers])),7)="Expired","Temp expired","")))</f>
        <v/>
      </c>
      <c r="M33" s="74"/>
      <c r="N33" s="25"/>
      <c r="O33" s="45" t="str" cm="1">
        <f t="array" aca="1" ref="O33" ca="1">IFERROR(_xlfn.AGGREGATE(14,6,(MOCRegister[Days open]+ROW(MOCRegister[Days open])/100000)/((MOCRegister[Overdue?]="Overdue")+(LEFT(MOCRegister[Temporary expired?],7)="Expired")&gt;0),3),"")</f>
        <v/>
      </c>
    </row>
    <row r="34" spans="1:15" ht="30" customHeight="1" x14ac:dyDescent="0.25">
      <c r="A34" s="25"/>
      <c r="B34" s="39" t="str" cm="1">
        <f t="array" aca="1" ref="B34" ca="1">IF($O34="","",INDEX(MOCRegister[MOC '#],ROUND(($O34-INT($O34))*100000,0)-ROW(MOCRegister[#Headers])))</f>
        <v/>
      </c>
      <c r="C34" s="72" t="str" cm="1">
        <f t="array" aca="1" ref="C34" ca="1">IF($O34="","",INDEX(MOCRegister[Description],ROUND(($O34-INT($O34))*100000,0)-ROW(MOCRegister[#Headers])))</f>
        <v/>
      </c>
      <c r="D34" s="72"/>
      <c r="E34" s="72"/>
      <c r="F34" s="72"/>
      <c r="G34" s="73" t="str" cm="1">
        <f t="array" aca="1" ref="G34" ca="1">IF($O34="","",INDEX(MOCRegister[Owner],ROUND(($O34-INT($O34))*100000,0)-ROW(MOCRegister[#Headers])))</f>
        <v/>
      </c>
      <c r="H34" s="73"/>
      <c r="I34" s="41" t="str" cm="1">
        <f t="array" aca="1" ref="I34" ca="1">IF($O34="","",INDEX(MOCRegister[Status],ROUND(($O34-INT($O34))*100000,0)-ROW(MOCRegister[#Headers])))</f>
        <v/>
      </c>
      <c r="J34" s="43" t="str" cm="1">
        <f t="array" aca="1" ref="J34" ca="1">IF($O34="","",INDEX(MOCRegister[Target close date],ROUND(($O34-INT($O34))*100000,0)-ROW(MOCRegister[#Headers])))</f>
        <v/>
      </c>
      <c r="K34" s="41" t="str" cm="1">
        <f t="array" aca="1" ref="K34" ca="1">IF($O34="","",INDEX(MOCRegister[Days open],ROUND(($O34-INT($O34))*100000,0)-ROW(MOCRegister[#Headers])))</f>
        <v/>
      </c>
      <c r="L34" s="74" t="str" cm="1">
        <f t="array" aca="1" ref="L34" ca="1">IF($O34="","",TRIM(IF(INDEX(MOCRegister[Overdue?],ROUND(($O34-INT($O34))*100000,0)-ROW(MOCRegister[#Headers]))="Overdue","Overdue","")&amp;IF(AND(INDEX(MOCRegister[Overdue?],ROUND(($O34-INT($O34))*100000,0)-ROW(MOCRegister[#Headers]))="Overdue",LEFT(INDEX(MOCRegister[Temporary expired?],ROUND(($O34-INT($O34))*100000,0)-ROW(MOCRegister[#Headers])),7)="Expired")," + ","")&amp;IF(LEFT(INDEX(MOCRegister[Temporary expired?],ROUND(($O34-INT($O34))*100000,0)-ROW(MOCRegister[#Headers])),7)="Expired","Temp expired","")))</f>
        <v/>
      </c>
      <c r="M34" s="74"/>
      <c r="N34" s="25"/>
      <c r="O34" s="45" t="str" cm="1">
        <f t="array" aca="1" ref="O34" ca="1">IFERROR(_xlfn.AGGREGATE(14,6,(MOCRegister[Days open]+ROW(MOCRegister[Days open])/100000)/((MOCRegister[Overdue?]="Overdue")+(LEFT(MOCRegister[Temporary expired?],7)="Expired")&gt;0),4),"")</f>
        <v/>
      </c>
    </row>
    <row r="35" spans="1:15" ht="30" customHeight="1" x14ac:dyDescent="0.25">
      <c r="A35" s="25"/>
      <c r="B35" s="39" t="str" cm="1">
        <f t="array" aca="1" ref="B35" ca="1">IF($O35="","",INDEX(MOCRegister[MOC '#],ROUND(($O35-INT($O35))*100000,0)-ROW(MOCRegister[#Headers])))</f>
        <v/>
      </c>
      <c r="C35" s="72" t="str" cm="1">
        <f t="array" aca="1" ref="C35" ca="1">IF($O35="","",INDEX(MOCRegister[Description],ROUND(($O35-INT($O35))*100000,0)-ROW(MOCRegister[#Headers])))</f>
        <v/>
      </c>
      <c r="D35" s="72"/>
      <c r="E35" s="72"/>
      <c r="F35" s="72"/>
      <c r="G35" s="73" t="str" cm="1">
        <f t="array" aca="1" ref="G35" ca="1">IF($O35="","",INDEX(MOCRegister[Owner],ROUND(($O35-INT($O35))*100000,0)-ROW(MOCRegister[#Headers])))</f>
        <v/>
      </c>
      <c r="H35" s="73"/>
      <c r="I35" s="41" t="str" cm="1">
        <f t="array" aca="1" ref="I35" ca="1">IF($O35="","",INDEX(MOCRegister[Status],ROUND(($O35-INT($O35))*100000,0)-ROW(MOCRegister[#Headers])))</f>
        <v/>
      </c>
      <c r="J35" s="43" t="str" cm="1">
        <f t="array" aca="1" ref="J35" ca="1">IF($O35="","",INDEX(MOCRegister[Target close date],ROUND(($O35-INT($O35))*100000,0)-ROW(MOCRegister[#Headers])))</f>
        <v/>
      </c>
      <c r="K35" s="41" t="str" cm="1">
        <f t="array" aca="1" ref="K35" ca="1">IF($O35="","",INDEX(MOCRegister[Days open],ROUND(($O35-INT($O35))*100000,0)-ROW(MOCRegister[#Headers])))</f>
        <v/>
      </c>
      <c r="L35" s="74" t="str" cm="1">
        <f t="array" aca="1" ref="L35" ca="1">IF($O35="","",TRIM(IF(INDEX(MOCRegister[Overdue?],ROUND(($O35-INT($O35))*100000,0)-ROW(MOCRegister[#Headers]))="Overdue","Overdue","")&amp;IF(AND(INDEX(MOCRegister[Overdue?],ROUND(($O35-INT($O35))*100000,0)-ROW(MOCRegister[#Headers]))="Overdue",LEFT(INDEX(MOCRegister[Temporary expired?],ROUND(($O35-INT($O35))*100000,0)-ROW(MOCRegister[#Headers])),7)="Expired")," + ","")&amp;IF(LEFT(INDEX(MOCRegister[Temporary expired?],ROUND(($O35-INT($O35))*100000,0)-ROW(MOCRegister[#Headers])),7)="Expired","Temp expired","")))</f>
        <v/>
      </c>
      <c r="M35" s="74"/>
      <c r="N35" s="25"/>
      <c r="O35" s="45" t="str" cm="1">
        <f t="array" aca="1" ref="O35" ca="1">IFERROR(_xlfn.AGGREGATE(14,6,(MOCRegister[Days open]+ROW(MOCRegister[Days open])/100000)/((MOCRegister[Overdue?]="Overdue")+(LEFT(MOCRegister[Temporary expired?],7)="Expired")&gt;0),5),"")</f>
        <v/>
      </c>
    </row>
    <row r="36" spans="1:15" ht="30" customHeight="1" x14ac:dyDescent="0.25">
      <c r="A36" s="25"/>
      <c r="B36" s="39" t="str" cm="1">
        <f t="array" aca="1" ref="B36" ca="1">IF($O36="","",INDEX(MOCRegister[MOC '#],ROUND(($O36-INT($O36))*100000,0)-ROW(MOCRegister[#Headers])))</f>
        <v/>
      </c>
      <c r="C36" s="72" t="str" cm="1">
        <f t="array" aca="1" ref="C36" ca="1">IF($O36="","",INDEX(MOCRegister[Description],ROUND(($O36-INT($O36))*100000,0)-ROW(MOCRegister[#Headers])))</f>
        <v/>
      </c>
      <c r="D36" s="72"/>
      <c r="E36" s="72"/>
      <c r="F36" s="72"/>
      <c r="G36" s="73" t="str" cm="1">
        <f t="array" aca="1" ref="G36" ca="1">IF($O36="","",INDEX(MOCRegister[Owner],ROUND(($O36-INT($O36))*100000,0)-ROW(MOCRegister[#Headers])))</f>
        <v/>
      </c>
      <c r="H36" s="73"/>
      <c r="I36" s="41" t="str" cm="1">
        <f t="array" aca="1" ref="I36" ca="1">IF($O36="","",INDEX(MOCRegister[Status],ROUND(($O36-INT($O36))*100000,0)-ROW(MOCRegister[#Headers])))</f>
        <v/>
      </c>
      <c r="J36" s="43" t="str" cm="1">
        <f t="array" aca="1" ref="J36" ca="1">IF($O36="","",INDEX(MOCRegister[Target close date],ROUND(($O36-INT($O36))*100000,0)-ROW(MOCRegister[#Headers])))</f>
        <v/>
      </c>
      <c r="K36" s="41" t="str" cm="1">
        <f t="array" aca="1" ref="K36" ca="1">IF($O36="","",INDEX(MOCRegister[Days open],ROUND(($O36-INT($O36))*100000,0)-ROW(MOCRegister[#Headers])))</f>
        <v/>
      </c>
      <c r="L36" s="74" t="str" cm="1">
        <f t="array" aca="1" ref="L36" ca="1">IF($O36="","",TRIM(IF(INDEX(MOCRegister[Overdue?],ROUND(($O36-INT($O36))*100000,0)-ROW(MOCRegister[#Headers]))="Overdue","Overdue","")&amp;IF(AND(INDEX(MOCRegister[Overdue?],ROUND(($O36-INT($O36))*100000,0)-ROW(MOCRegister[#Headers]))="Overdue",LEFT(INDEX(MOCRegister[Temporary expired?],ROUND(($O36-INT($O36))*100000,0)-ROW(MOCRegister[#Headers])),7)="Expired")," + ","")&amp;IF(LEFT(INDEX(MOCRegister[Temporary expired?],ROUND(($O36-INT($O36))*100000,0)-ROW(MOCRegister[#Headers])),7)="Expired","Temp expired","")))</f>
        <v/>
      </c>
      <c r="M36" s="74"/>
      <c r="N36" s="25"/>
      <c r="O36" s="45" t="str" cm="1">
        <f t="array" aca="1" ref="O36" ca="1">IFERROR(_xlfn.AGGREGATE(14,6,(MOCRegister[Days open]+ROW(MOCRegister[Days open])/100000)/((MOCRegister[Overdue?]="Overdue")+(LEFT(MOCRegister[Temporary expired?],7)="Expired")&gt;0),6),"")</f>
        <v/>
      </c>
    </row>
    <row r="37" spans="1:15" ht="30" customHeight="1" x14ac:dyDescent="0.25">
      <c r="A37" s="25"/>
      <c r="B37" s="39" t="str" cm="1">
        <f t="array" aca="1" ref="B37" ca="1">IF($O37="","",INDEX(MOCRegister[MOC '#],ROUND(($O37-INT($O37))*100000,0)-ROW(MOCRegister[#Headers])))</f>
        <v/>
      </c>
      <c r="C37" s="72" t="str" cm="1">
        <f t="array" aca="1" ref="C37" ca="1">IF($O37="","",INDEX(MOCRegister[Description],ROUND(($O37-INT($O37))*100000,0)-ROW(MOCRegister[#Headers])))</f>
        <v/>
      </c>
      <c r="D37" s="72"/>
      <c r="E37" s="72"/>
      <c r="F37" s="72"/>
      <c r="G37" s="73" t="str" cm="1">
        <f t="array" aca="1" ref="G37" ca="1">IF($O37="","",INDEX(MOCRegister[Owner],ROUND(($O37-INT($O37))*100000,0)-ROW(MOCRegister[#Headers])))</f>
        <v/>
      </c>
      <c r="H37" s="73"/>
      <c r="I37" s="41" t="str" cm="1">
        <f t="array" aca="1" ref="I37" ca="1">IF($O37="","",INDEX(MOCRegister[Status],ROUND(($O37-INT($O37))*100000,0)-ROW(MOCRegister[#Headers])))</f>
        <v/>
      </c>
      <c r="J37" s="43" t="str" cm="1">
        <f t="array" aca="1" ref="J37" ca="1">IF($O37="","",INDEX(MOCRegister[Target close date],ROUND(($O37-INT($O37))*100000,0)-ROW(MOCRegister[#Headers])))</f>
        <v/>
      </c>
      <c r="K37" s="41" t="str" cm="1">
        <f t="array" aca="1" ref="K37" ca="1">IF($O37="","",INDEX(MOCRegister[Days open],ROUND(($O37-INT($O37))*100000,0)-ROW(MOCRegister[#Headers])))</f>
        <v/>
      </c>
      <c r="L37" s="74" t="str" cm="1">
        <f t="array" aca="1" ref="L37" ca="1">IF($O37="","",TRIM(IF(INDEX(MOCRegister[Overdue?],ROUND(($O37-INT($O37))*100000,0)-ROW(MOCRegister[#Headers]))="Overdue","Overdue","")&amp;IF(AND(INDEX(MOCRegister[Overdue?],ROUND(($O37-INT($O37))*100000,0)-ROW(MOCRegister[#Headers]))="Overdue",LEFT(INDEX(MOCRegister[Temporary expired?],ROUND(($O37-INT($O37))*100000,0)-ROW(MOCRegister[#Headers])),7)="Expired")," + ","")&amp;IF(LEFT(INDEX(MOCRegister[Temporary expired?],ROUND(($O37-INT($O37))*100000,0)-ROW(MOCRegister[#Headers])),7)="Expired","Temp expired","")))</f>
        <v/>
      </c>
      <c r="M37" s="74"/>
      <c r="N37" s="25"/>
      <c r="O37" s="45" t="str" cm="1">
        <f t="array" aca="1" ref="O37" ca="1">IFERROR(_xlfn.AGGREGATE(14,6,(MOCRegister[Days open]+ROW(MOCRegister[Days open])/100000)/((MOCRegister[Overdue?]="Overdue")+(LEFT(MOCRegister[Temporary expired?],7)="Expired")&gt;0),7),"")</f>
        <v/>
      </c>
    </row>
    <row r="38" spans="1:15" ht="30" customHeight="1" x14ac:dyDescent="0.25">
      <c r="A38" s="25"/>
      <c r="B38" s="39" t="str" cm="1">
        <f t="array" aca="1" ref="B38" ca="1">IF($O38="","",INDEX(MOCRegister[MOC '#],ROUND(($O38-INT($O38))*100000,0)-ROW(MOCRegister[#Headers])))</f>
        <v/>
      </c>
      <c r="C38" s="72" t="str" cm="1">
        <f t="array" aca="1" ref="C38" ca="1">IF($O38="","",INDEX(MOCRegister[Description],ROUND(($O38-INT($O38))*100000,0)-ROW(MOCRegister[#Headers])))</f>
        <v/>
      </c>
      <c r="D38" s="72"/>
      <c r="E38" s="72"/>
      <c r="F38" s="72"/>
      <c r="G38" s="73" t="str" cm="1">
        <f t="array" aca="1" ref="G38" ca="1">IF($O38="","",INDEX(MOCRegister[Owner],ROUND(($O38-INT($O38))*100000,0)-ROW(MOCRegister[#Headers])))</f>
        <v/>
      </c>
      <c r="H38" s="73"/>
      <c r="I38" s="41" t="str" cm="1">
        <f t="array" aca="1" ref="I38" ca="1">IF($O38="","",INDEX(MOCRegister[Status],ROUND(($O38-INT($O38))*100000,0)-ROW(MOCRegister[#Headers])))</f>
        <v/>
      </c>
      <c r="J38" s="43" t="str" cm="1">
        <f t="array" aca="1" ref="J38" ca="1">IF($O38="","",INDEX(MOCRegister[Target close date],ROUND(($O38-INT($O38))*100000,0)-ROW(MOCRegister[#Headers])))</f>
        <v/>
      </c>
      <c r="K38" s="41" t="str" cm="1">
        <f t="array" aca="1" ref="K38" ca="1">IF($O38="","",INDEX(MOCRegister[Days open],ROUND(($O38-INT($O38))*100000,0)-ROW(MOCRegister[#Headers])))</f>
        <v/>
      </c>
      <c r="L38" s="74" t="str" cm="1">
        <f t="array" aca="1" ref="L38" ca="1">IF($O38="","",TRIM(IF(INDEX(MOCRegister[Overdue?],ROUND(($O38-INT($O38))*100000,0)-ROW(MOCRegister[#Headers]))="Overdue","Overdue","")&amp;IF(AND(INDEX(MOCRegister[Overdue?],ROUND(($O38-INT($O38))*100000,0)-ROW(MOCRegister[#Headers]))="Overdue",LEFT(INDEX(MOCRegister[Temporary expired?],ROUND(($O38-INT($O38))*100000,0)-ROW(MOCRegister[#Headers])),7)="Expired")," + ","")&amp;IF(LEFT(INDEX(MOCRegister[Temporary expired?],ROUND(($O38-INT($O38))*100000,0)-ROW(MOCRegister[#Headers])),7)="Expired","Temp expired","")))</f>
        <v/>
      </c>
      <c r="M38" s="74"/>
      <c r="N38" s="25"/>
      <c r="O38" s="45" t="str" cm="1">
        <f t="array" aca="1" ref="O38" ca="1">IFERROR(_xlfn.AGGREGATE(14,6,(MOCRegister[Days open]+ROW(MOCRegister[Days open])/100000)/((MOCRegister[Overdue?]="Overdue")+(LEFT(MOCRegister[Temporary expired?],7)="Expired")&gt;0),8),"")</f>
        <v/>
      </c>
    </row>
    <row r="39" spans="1:15" ht="20.100000000000001" customHeight="1" x14ac:dyDescent="0.25">
      <c r="A39" s="25"/>
      <c r="B39" s="44" t="str" cm="1">
        <f t="array" aca="1" ref="B39" ca="1">IF(COUNTIF(MOCRegister[Overdue?],"Overdue")+COUNTIF(MOCRegister[Temporary expired?],"Expired*")-SUMPRODUCT((MOCRegister[Overdue?]="Overdue")*(LEFT(MOCRegister[Temporary expired?],7)="Expired"))&gt;8,"Showing the 8 oldest. See the MOC Register for the full list.",IF(COUNT($O$31:$O$38)=0,"No overdue or expired changes. Nothing needs escalating.",""))</f>
        <v/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1:15" x14ac:dyDescent="0.2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spans="1:15" x14ac:dyDescent="0.2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spans="1:15" x14ac:dyDescent="0.2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5" x14ac:dyDescent="0.2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5" x14ac:dyDescent="0.2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1:15" x14ac:dyDescent="0.2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1:15" x14ac:dyDescent="0.2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</row>
    <row r="47" spans="1:15" x14ac:dyDescent="0.2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spans="1:15" x14ac:dyDescent="0.2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</row>
    <row r="49" spans="1:15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</row>
    <row r="50" spans="1:15" x14ac:dyDescent="0.2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1" spans="1:15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</row>
    <row r="52" spans="1:15" x14ac:dyDescent="0.2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</row>
    <row r="53" spans="1:15" x14ac:dyDescent="0.2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</row>
    <row r="54" spans="1:15" x14ac:dyDescent="0.2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</row>
    <row r="55" spans="1:15" x14ac:dyDescent="0.2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</row>
    <row r="56" spans="1:15" x14ac:dyDescent="0.2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spans="1:15" x14ac:dyDescent="0.2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spans="1:15" x14ac:dyDescent="0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spans="1:15" x14ac:dyDescent="0.2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</row>
    <row r="60" spans="1:15" x14ac:dyDescent="0.2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</row>
    <row r="61" spans="1:15" x14ac:dyDescent="0.2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</row>
    <row r="62" spans="1:15" x14ac:dyDescent="0.2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x14ac:dyDescent="0.2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</row>
    <row r="64" spans="1:15" x14ac:dyDescent="0.2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</row>
    <row r="65" spans="1:15" x14ac:dyDescent="0.2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</row>
    <row r="66" spans="1:15" x14ac:dyDescent="0.2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</row>
    <row r="67" spans="1:15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</row>
    <row r="68" spans="1:15" x14ac:dyDescent="0.2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x14ac:dyDescent="0.2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x14ac:dyDescent="0.2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x14ac:dyDescent="0.2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x14ac:dyDescent="0.2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x14ac:dyDescent="0.2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1:15" x14ac:dyDescent="0.2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x14ac:dyDescent="0.2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x14ac:dyDescent="0.2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x14ac:dyDescent="0.2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x14ac:dyDescent="0.2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x14ac:dyDescent="0.2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  <row r="80" spans="1:15" x14ac:dyDescent="0.2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</row>
  </sheetData>
  <mergeCells count="74">
    <mergeCell ref="B4:C4"/>
    <mergeCell ref="B5:C5"/>
    <mergeCell ref="B6:C6"/>
    <mergeCell ref="D4:E4"/>
    <mergeCell ref="D5:E5"/>
    <mergeCell ref="D6:E6"/>
    <mergeCell ref="L4:M4"/>
    <mergeCell ref="L5:M5"/>
    <mergeCell ref="L6:M6"/>
    <mergeCell ref="F4:G4"/>
    <mergeCell ref="F5:G5"/>
    <mergeCell ref="F6:G6"/>
    <mergeCell ref="H4:I4"/>
    <mergeCell ref="H5:I5"/>
    <mergeCell ref="H6:I6"/>
    <mergeCell ref="D8:E8"/>
    <mergeCell ref="D9:E9"/>
    <mergeCell ref="D10:E10"/>
    <mergeCell ref="J4:K4"/>
    <mergeCell ref="J5:K5"/>
    <mergeCell ref="J6:K6"/>
    <mergeCell ref="B18:C18"/>
    <mergeCell ref="J8:K8"/>
    <mergeCell ref="J9:K9"/>
    <mergeCell ref="J10:K10"/>
    <mergeCell ref="L8:M8"/>
    <mergeCell ref="L9:M9"/>
    <mergeCell ref="L10:M10"/>
    <mergeCell ref="F8:G8"/>
    <mergeCell ref="F9:G9"/>
    <mergeCell ref="F10:G10"/>
    <mergeCell ref="H8:I8"/>
    <mergeCell ref="H9:I9"/>
    <mergeCell ref="H10:I10"/>
    <mergeCell ref="B8:C8"/>
    <mergeCell ref="B9:C9"/>
    <mergeCell ref="B10:C10"/>
    <mergeCell ref="B13:C13"/>
    <mergeCell ref="B14:C14"/>
    <mergeCell ref="B15:C15"/>
    <mergeCell ref="B16:C16"/>
    <mergeCell ref="B17:C17"/>
    <mergeCell ref="C32:F32"/>
    <mergeCell ref="G32:H32"/>
    <mergeCell ref="L32:M32"/>
    <mergeCell ref="B22:C22"/>
    <mergeCell ref="B23:C23"/>
    <mergeCell ref="B24:C24"/>
    <mergeCell ref="B25:C25"/>
    <mergeCell ref="B26:C26"/>
    <mergeCell ref="C30:F30"/>
    <mergeCell ref="G30:H30"/>
    <mergeCell ref="L30:M30"/>
    <mergeCell ref="C31:F31"/>
    <mergeCell ref="G31:H31"/>
    <mergeCell ref="L31:M31"/>
    <mergeCell ref="C33:F33"/>
    <mergeCell ref="G33:H33"/>
    <mergeCell ref="L33:M33"/>
    <mergeCell ref="C34:F34"/>
    <mergeCell ref="G34:H34"/>
    <mergeCell ref="L34:M34"/>
    <mergeCell ref="C35:F35"/>
    <mergeCell ref="G35:H35"/>
    <mergeCell ref="L35:M35"/>
    <mergeCell ref="C36:F36"/>
    <mergeCell ref="G36:H36"/>
    <mergeCell ref="L36:M36"/>
    <mergeCell ref="C37:F37"/>
    <mergeCell ref="G37:H37"/>
    <mergeCell ref="L37:M37"/>
    <mergeCell ref="C38:F38"/>
    <mergeCell ref="G38:H38"/>
    <mergeCell ref="L38:M38"/>
  </mergeCells>
  <conditionalFormatting sqref="L31:M38">
    <cfRule type="expression" dxfId="0" priority="1">
      <formula>$L31&lt;&gt;""</formula>
    </cfRule>
  </conditionalFormatting>
  <printOptions horizontalCentered="1"/>
  <pageMargins left="0.75" right="0.75" top="1" bottom="1" header="0.5" footer="0.5"/>
  <pageSetup paperSize="9" scale="0" orientation="landscape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How-To</vt:lpstr>
      <vt:lpstr>MOC Request Form</vt:lpstr>
      <vt:lpstr>MOC Register</vt:lpstr>
      <vt:lpstr>Dashboard</vt:lpstr>
      <vt:lpstr>Dashboard!Print_Area</vt:lpstr>
      <vt:lpstr>'How-To'!Print_Area</vt:lpstr>
      <vt:lpstr>'MOC Register'!Print_Area</vt:lpstr>
      <vt:lpstr>'MOC Request Form'!Print_Area</vt:lpstr>
      <vt:lpstr>'MOC Register'!Print_Titles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Rodgers</cp:lastModifiedBy>
  <dcterms:created xsi:type="dcterms:W3CDTF">2026-09-30T04:14:58Z</dcterms:created>
  <dcterms:modified xsi:type="dcterms:W3CDTF">2026-10-08T03:46:57Z</dcterms:modified>
</cp:coreProperties>
</file>