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86CC80FB-2D03-44A6-B0F2-17162F356F16}" xr6:coauthVersionLast="47" xr6:coauthVersionMax="47" xr10:uidLastSave="{00000000-0000-0000-0000-000000000000}"/>
  <bookViews>
    <workbookView xWindow="4380" yWindow="2115" windowWidth="21600" windowHeight="11475" xr2:uid="{00000000-000D-0000-FFFF-FFFF00000000}"/>
  </bookViews>
  <sheets>
    <sheet name="Start Here" sheetId="1" r:id="rId1"/>
    <sheet name="Dashboard" sheetId="4" r:id="rId2"/>
    <sheet name="Register" sheetId="3" r:id="rId3"/>
    <sheet name="Settings" sheetId="2" r:id="rId4"/>
  </sheets>
  <definedNames>
    <definedName name="Area_List">Settings!$A$38:INDEX(Settings!$A$38:$A$52,MAX(1,COUNTA(Settings!$A$38:$A$52)))</definedName>
    <definedName name="Area_Range">Settings!$A$38:$A$52</definedName>
    <definedName name="Band_Names">Settings!$A$14:$A$17</definedName>
    <definedName name="Control_Levels">Settings!$A$25:$A$29</definedName>
    <definedName name="Due_Soon_Days">Settings!$B$21</definedName>
    <definedName name="Limit_High">Settings!$B$16</definedName>
    <definedName name="Limit_Low">Settings!$B$14</definedName>
    <definedName name="Limit_Medium">Settings!$B$15</definedName>
    <definedName name="Owner_List">Settings!$B$38:INDEX(Settings!$B$38:$B$52,MAX(1,COUNTA(Settings!$B$38:$B$52)))</definedName>
    <definedName name="Owner_Range">Settings!$B$38:$B$52</definedName>
    <definedName name="_xlnm.Print_Area" localSheetId="1">Dashboard!$A$1:$N$61</definedName>
    <definedName name="_xlnm.Print_Area" localSheetId="2">Register!$A$1:$Y$64</definedName>
    <definedName name="_xlnm.Print_Titles" localSheetId="2">Register!$3:$4</definedName>
    <definedName name="Status_Closed">Settings!$B$32:$B$35</definedName>
    <definedName name="Status_List">Settings!$A$32:$A$35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4" l="1"/>
  <c r="M51" i="4"/>
  <c r="L51" i="4"/>
  <c r="K51" i="4"/>
  <c r="J51" i="4"/>
  <c r="H51" i="4" a="1"/>
  <c r="M50" i="4"/>
  <c r="L50" i="4"/>
  <c r="K50" i="4"/>
  <c r="J50" i="4"/>
  <c r="H50" i="4" a="1"/>
  <c r="G61" i="4" a="1"/>
  <c r="G58" i="4" a="1"/>
  <c r="J6" i="4" s="1"/>
  <c r="G57" i="4" a="1"/>
  <c r="J5" i="4" s="1"/>
  <c r="G56" i="4" a="1"/>
  <c r="M49" i="4"/>
  <c r="L49" i="4"/>
  <c r="K49" i="4"/>
  <c r="J49" i="4"/>
  <c r="H49" i="4" a="1"/>
  <c r="M48" i="4"/>
  <c r="L48" i="4"/>
  <c r="K48" i="4"/>
  <c r="J48" i="4"/>
  <c r="H48" i="4" a="1"/>
  <c r="M47" i="4"/>
  <c r="L47" i="4"/>
  <c r="K47" i="4"/>
  <c r="J47" i="4"/>
  <c r="H47" i="4" a="1"/>
  <c r="M46" i="4"/>
  <c r="L46" i="4"/>
  <c r="K46" i="4"/>
  <c r="J46" i="4"/>
  <c r="H46" i="4" a="1"/>
  <c r="M45" i="4"/>
  <c r="L45" i="4"/>
  <c r="K45" i="4"/>
  <c r="J45" i="4"/>
  <c r="H45" i="4" a="1"/>
  <c r="M44" i="4"/>
  <c r="L44" i="4"/>
  <c r="K44" i="4"/>
  <c r="J44" i="4"/>
  <c r="H44" i="4" a="1"/>
  <c r="M43" i="4"/>
  <c r="L43" i="4"/>
  <c r="K43" i="4"/>
  <c r="J43" i="4"/>
  <c r="H43" i="4" a="1"/>
  <c r="M42" i="4"/>
  <c r="L42" i="4"/>
  <c r="K42" i="4"/>
  <c r="J42" i="4"/>
  <c r="H42" i="4" a="1"/>
  <c r="E49" i="4"/>
  <c r="E48" i="4"/>
  <c r="E47" i="4"/>
  <c r="D47" i="4"/>
  <c r="E46" i="4"/>
  <c r="F46" i="4" s="1"/>
  <c r="D46" i="4"/>
  <c r="B46" i="4"/>
  <c r="E45" i="4"/>
  <c r="F45" i="4" s="1"/>
  <c r="D45" i="4"/>
  <c r="B45" i="4"/>
  <c r="E44" i="4"/>
  <c r="F44" i="4" s="1"/>
  <c r="D44" i="4"/>
  <c r="B44" i="4"/>
  <c r="E43" i="4"/>
  <c r="F43" i="4" s="1"/>
  <c r="D43" i="4"/>
  <c r="B43" i="4"/>
  <c r="E42" i="4"/>
  <c r="F42" i="4" s="1"/>
  <c r="D42" i="4"/>
  <c r="B42" i="4"/>
  <c r="C20" i="4"/>
  <c r="D20" i="4"/>
  <c r="E20" i="4"/>
  <c r="F20" i="4"/>
  <c r="G20" i="4"/>
  <c r="C21" i="4"/>
  <c r="D21" i="4"/>
  <c r="E21" i="4"/>
  <c r="F21" i="4"/>
  <c r="G21" i="4"/>
  <c r="C22" i="4"/>
  <c r="D22" i="4"/>
  <c r="E22" i="4"/>
  <c r="F22" i="4"/>
  <c r="G22" i="4"/>
  <c r="C23" i="4"/>
  <c r="D23" i="4"/>
  <c r="E23" i="4"/>
  <c r="F23" i="4"/>
  <c r="G23" i="4"/>
  <c r="C24" i="4"/>
  <c r="D24" i="4"/>
  <c r="E24" i="4"/>
  <c r="F24" i="4"/>
  <c r="G24" i="4"/>
  <c r="F18" i="4"/>
  <c r="G15" i="4"/>
  <c r="F15" i="4"/>
  <c r="E15" i="4"/>
  <c r="D15" i="4"/>
  <c r="C15" i="4"/>
  <c r="G14" i="4"/>
  <c r="F14" i="4"/>
  <c r="E14" i="4"/>
  <c r="D14" i="4"/>
  <c r="C14" i="4"/>
  <c r="B14" i="4"/>
  <c r="G13" i="4"/>
  <c r="F13" i="4"/>
  <c r="E13" i="4"/>
  <c r="D13" i="4"/>
  <c r="C13" i="4"/>
  <c r="B13" i="4"/>
  <c r="G12" i="4"/>
  <c r="F12" i="4"/>
  <c r="E12" i="4"/>
  <c r="D12" i="4"/>
  <c r="C12" i="4"/>
  <c r="B12" i="4"/>
  <c r="G11" i="4"/>
  <c r="F11" i="4"/>
  <c r="E11" i="4"/>
  <c r="D11" i="4"/>
  <c r="C11" i="4"/>
  <c r="B11" i="4"/>
  <c r="H5" i="4"/>
  <c r="F6" i="4"/>
  <c r="F5" i="4"/>
  <c r="B6" i="4" a="1"/>
  <c r="B5" i="4"/>
  <c r="B2" i="4"/>
  <c r="Y5" i="3"/>
  <c r="Y6" i="3"/>
  <c r="Y7" i="3"/>
  <c r="Y8" i="3"/>
  <c r="Y9" i="3"/>
  <c r="Y10" i="3"/>
  <c r="Y11" i="3"/>
  <c r="Y12" i="3"/>
  <c r="Y13" i="3"/>
  <c r="Y14"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W5" i="3"/>
  <c r="X5" i="3" s="1"/>
  <c r="W6" i="3"/>
  <c r="X6" i="3" s="1"/>
  <c r="W7" i="3"/>
  <c r="X7" i="3" s="1"/>
  <c r="W8" i="3"/>
  <c r="X8" i="3" s="1"/>
  <c r="W9" i="3"/>
  <c r="X9" i="3" s="1"/>
  <c r="W10" i="3"/>
  <c r="X10" i="3" s="1"/>
  <c r="W11" i="3"/>
  <c r="X11" i="3" s="1"/>
  <c r="W12" i="3"/>
  <c r="X12" i="3" s="1"/>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C14" i="2"/>
  <c r="C15" i="2"/>
  <c r="C16" i="2"/>
  <c r="C17" i="2"/>
  <c r="B17" i="2"/>
  <c r="L38" i="4" l="1"/>
  <c r="E38" i="4"/>
  <c r="M37" i="4"/>
  <c r="I37" i="4"/>
  <c r="C37" i="4"/>
  <c r="L36" i="4"/>
  <c r="H36" i="4"/>
  <c r="B36" i="4"/>
  <c r="J35" i="4"/>
  <c r="E35" i="4"/>
  <c r="M34" i="4"/>
  <c r="I34" i="4"/>
  <c r="C34" i="4"/>
  <c r="L33" i="4"/>
  <c r="H33" i="4"/>
  <c r="M32" i="4"/>
  <c r="H32" i="4"/>
  <c r="M31" i="4"/>
  <c r="H31" i="4"/>
  <c r="M30" i="4"/>
  <c r="H30" i="4"/>
  <c r="M29" i="4"/>
  <c r="M38" i="4"/>
  <c r="B38" i="4"/>
  <c r="J37" i="4"/>
  <c r="E37" i="4"/>
  <c r="M36" i="4"/>
  <c r="I36" i="4"/>
  <c r="E36" i="4"/>
  <c r="M35" i="4"/>
  <c r="I35" i="4"/>
  <c r="B35" i="4"/>
  <c r="J34" i="4"/>
  <c r="E34" i="4"/>
  <c r="J33" i="4"/>
  <c r="C33" i="4"/>
  <c r="J32" i="4"/>
  <c r="C32" i="4"/>
  <c r="J31" i="4"/>
  <c r="E31" i="4"/>
  <c r="L30" i="4"/>
  <c r="E30" i="4"/>
  <c r="J38" i="4"/>
  <c r="C38" i="4"/>
  <c r="L37" i="4"/>
  <c r="H37" i="4"/>
  <c r="B37" i="4"/>
  <c r="J36" i="4"/>
  <c r="C36" i="4"/>
  <c r="L35" i="4"/>
  <c r="H35" i="4"/>
  <c r="C35" i="4"/>
  <c r="L34" i="4"/>
  <c r="H34" i="4"/>
  <c r="M33" i="4"/>
  <c r="I33" i="4"/>
  <c r="B33" i="4"/>
  <c r="I32" i="4"/>
  <c r="B32" i="4"/>
  <c r="I31" i="4"/>
  <c r="B31" i="4"/>
  <c r="I30" i="4"/>
  <c r="B30" i="4"/>
  <c r="L29" i="4"/>
  <c r="J29" i="4"/>
  <c r="I29" i="4"/>
  <c r="H29" i="4"/>
  <c r="E29" i="4"/>
  <c r="C29" i="4"/>
  <c r="B29" i="4"/>
  <c r="H38" i="4"/>
  <c r="B34" i="4"/>
  <c r="E33" i="4"/>
  <c r="L32" i="4"/>
  <c r="E32" i="4"/>
  <c r="L31" i="4"/>
  <c r="C31" i="4"/>
  <c r="J30" i="4"/>
  <c r="C30" i="4"/>
  <c r="I38" i="4"/>
  <c r="G60" i="4"/>
  <c r="L6" i="4" s="1"/>
  <c r="G59" i="4"/>
  <c r="L5" i="4" s="1"/>
  <c r="D6" i="4"/>
  <c r="D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<sst xmlns="http://schemas.openxmlformats.org/spreadsheetml/2006/main" count="275" uniqueCount="224">
  <si>
    <t>Educational template. It supports an organization's safety planning and records. It is not legal, regulatory, or professional safety advice and does not replace your organization's safety program, applicable laws and standards, or qualified safety professionals.</t>
  </si>
  <si>
    <t>A risk matrix supports judgment and does not replace it. Assess with the people who do the work, score the worst credible harm, and verify the controls after they are in place.</t>
  </si>
  <si>
    <t>Score</t>
  </si>
  <si>
    <t>Severity: worst credible harm</t>
  </si>
  <si>
    <t>Likelihood: how often it could happen</t>
  </si>
  <si>
    <t>Minor: first aid only</t>
  </si>
  <si>
    <t>Rare: not expected to happen</t>
  </si>
  <si>
    <t>Moderate: medical treatment, no lost time</t>
  </si>
  <si>
    <t>Unlikely: could happen but not expected</t>
  </si>
  <si>
    <t>Serious: lost time or restricted work</t>
  </si>
  <si>
    <t>Possible: could happen at some time</t>
  </si>
  <si>
    <t>Major: permanent injury or illness</t>
  </si>
  <si>
    <t>Likely: will probably happen</t>
  </si>
  <si>
    <t>Catastrophic: fatality or multiple serious injuries</t>
  </si>
  <si>
    <t>Almost certain: expected to happen</t>
  </si>
  <si>
    <t>RISK REGISTER</t>
  </si>
  <si>
    <t>ID</t>
  </si>
  <si>
    <t>Area</t>
  </si>
  <si>
    <t>Activity or hazard</t>
  </si>
  <si>
    <t>Harm that could result</t>
  </si>
  <si>
    <t>Who is exposed</t>
  </si>
  <si>
    <t>Existing controls</t>
  </si>
  <si>
    <t>Severity (1-5)</t>
  </si>
  <si>
    <t>Likelihood (1-5)</t>
  </si>
  <si>
    <t>Initial risk</t>
  </si>
  <si>
    <t>Initial band</t>
  </si>
  <si>
    <t>Additional controls</t>
  </si>
  <si>
    <t>Control level</t>
  </si>
  <si>
    <t>Residual severity</t>
  </si>
  <si>
    <t>Residual likelihood</t>
  </si>
  <si>
    <t>Residual risk</t>
  </si>
  <si>
    <t>Residual band</t>
  </si>
  <si>
    <t>Risk reduction</t>
  </si>
  <si>
    <t>Owner</t>
  </si>
  <si>
    <t>Due date</t>
  </si>
  <si>
    <t>Status</t>
  </si>
  <si>
    <t>Date assessed</t>
  </si>
  <si>
    <t>Review every (months)</t>
  </si>
  <si>
    <t>Next review</t>
  </si>
  <si>
    <t>Review status</t>
  </si>
  <si>
    <t>R-01</t>
  </si>
  <si>
    <t>Press line</t>
  </si>
  <si>
    <t>Press closes on the operator's hands</t>
  </si>
  <si>
    <t>Crushing injury</t>
  </si>
  <si>
    <t>Operators</t>
  </si>
  <si>
    <t>Light curtain and two-hand control</t>
  </si>
  <si>
    <t>Engineering</t>
  </si>
  <si>
    <t>Open</t>
  </si>
  <si>
    <t>R-02</t>
  </si>
  <si>
    <t>Shipping dock</t>
  </si>
  <si>
    <t>Forklift and pedestrian conflict</t>
  </si>
  <si>
    <t>Struck-by injury</t>
  </si>
  <si>
    <t>Physical barriers and a separate pedestrian walkway</t>
  </si>
  <si>
    <t>R-03</t>
  </si>
  <si>
    <t>Machining</t>
  </si>
  <si>
    <t>Unexpected start-up during maintenance</t>
  </si>
  <si>
    <t>Crushing or amputation</t>
  </si>
  <si>
    <t>Lockout/tagout procedure and audits</t>
  </si>
  <si>
    <t>Administrative</t>
  </si>
  <si>
    <t>R-04</t>
  </si>
  <si>
    <t>Assembly</t>
  </si>
  <si>
    <t>Manual lifting of 25 kg parts</t>
  </si>
  <si>
    <t>Back injury</t>
  </si>
  <si>
    <t>Lift assists and a lifting height standard</t>
  </si>
  <si>
    <t>R-05</t>
  </si>
  <si>
    <t>Parts washing</t>
  </si>
  <si>
    <t>Solvent vapor in the parts washer</t>
  </si>
  <si>
    <t>Respiratory irritation</t>
  </si>
  <si>
    <t>Substitute a low-VOC cleaner; local exhaust</t>
  </si>
  <si>
    <t>Substitution</t>
  </si>
  <si>
    <t>R-06</t>
  </si>
  <si>
    <t>Cutting</t>
  </si>
  <si>
    <t>Noise above the action level at the saws</t>
  </si>
  <si>
    <t>Hearing loss</t>
  </si>
  <si>
    <t>Quieter blades and enclosures; hearing protection</t>
  </si>
  <si>
    <t>R-07</t>
  </si>
  <si>
    <t>Wet floor at the wash station</t>
  </si>
  <si>
    <t>Slip and fall injury</t>
  </si>
  <si>
    <t>Drainage and non-slip flooring; spill procedure</t>
  </si>
  <si>
    <t>R-08</t>
  </si>
  <si>
    <t>Weld cell</t>
  </si>
  <si>
    <t>Welding fume</t>
  </si>
  <si>
    <t>Respiratory harm</t>
  </si>
  <si>
    <t>Fume extraction at the source</t>
  </si>
  <si>
    <t>After controls</t>
  </si>
  <si>
    <t>Low</t>
  </si>
  <si>
    <t>Medium</t>
  </si>
  <si>
    <t>High</t>
  </si>
  <si>
    <t>Extreme</t>
  </si>
  <si>
    <t>Measure</t>
  </si>
  <si>
    <t>Reviews overdue</t>
  </si>
  <si>
    <t>SETTINGS</t>
  </si>
  <si>
    <t>Scoring scales, risk band limits, alert window and dropdown lists. Yellow cells are inputs; the Register and Dashboard read from here.</t>
  </si>
  <si>
    <t>1. Severity and likelihood scales</t>
  </si>
  <si>
    <t>2. Risk band limits</t>
  </si>
  <si>
    <t>Band</t>
  </si>
  <si>
    <t>Highest score in band</t>
  </si>
  <si>
    <t>Score range</t>
  </si>
  <si>
    <t>Risk = severity x likelihood (1 to 25). Extreme is any score above the High limit. Band names are fixed; change only the yellow limits.</t>
  </si>
  <si>
    <t>3. Alert window</t>
  </si>
  <si>
    <t>Due soon (days)</t>
  </si>
  <si>
    <t>Actions and reviews due within this many days are flagged as due soon.</t>
  </si>
  <si>
    <t>4. Lists used by the dropdowns</t>
  </si>
  <si>
    <t>What it means (most to least effective)</t>
  </si>
  <si>
    <t>Elimination</t>
  </si>
  <si>
    <t>Remove the hazard entirely</t>
  </si>
  <si>
    <t>Replace with something less hazardous</t>
  </si>
  <si>
    <t>Isolate people from the hazard (guards, ventilation, barriers)</t>
  </si>
  <si>
    <t>Change how people work (procedures, training, rotation)</t>
  </si>
  <si>
    <t>PPE</t>
  </si>
  <si>
    <t>Protect the person; last resort</t>
  </si>
  <si>
    <t>Closed?</t>
  </si>
  <si>
    <t>No</t>
  </si>
  <si>
    <t>In progress</t>
  </si>
  <si>
    <t>Done</t>
  </si>
  <si>
    <t>Yes</t>
  </si>
  <si>
    <t>Verified</t>
  </si>
  <si>
    <t>Actions with a closed status are never counted as overdue.</t>
  </si>
  <si>
    <t>Production supervisor</t>
  </si>
  <si>
    <t>Warehouse lead</t>
  </si>
  <si>
    <t>Maintenance lead</t>
  </si>
  <si>
    <t>EHS manager</t>
  </si>
  <si>
    <t>Facilities lead</t>
  </si>
  <si>
    <t>Add areas and owners in the next empty yellow cell, up to row 52. The Register dropdowns pick them up.</t>
  </si>
  <si>
    <t>Priority rank</t>
  </si>
  <si>
    <t>Fixed guarding; operator training; daily pre-start check</t>
  </si>
  <si>
    <t>Operators, pedestrians, visitors</t>
  </si>
  <si>
    <t>Painted walkway lines; horns on forklifts; 5 km/h speed limit</t>
  </si>
  <si>
    <t>Maintenance technicians</t>
  </si>
  <si>
    <t>Lockout/tagout policy exists but is not audited</t>
  </si>
  <si>
    <t>Assembly operators</t>
  </si>
  <si>
    <t>Manual handling training; team lifts for heavy parts</t>
  </si>
  <si>
    <t>Washer operators</t>
  </si>
  <si>
    <t>Lid on the washer; general ventilation</t>
  </si>
  <si>
    <t>Saw operators</t>
  </si>
  <si>
    <t>Hearing protection issued; last noise survey 3 years ago</t>
  </si>
  <si>
    <t>All staff</t>
  </si>
  <si>
    <t>Warning signs; entry mats</t>
  </si>
  <si>
    <t>Welders</t>
  </si>
  <si>
    <t>General ventilation; respirators on request</t>
  </si>
  <si>
    <t>Score severity and likelihood from 1 (low) to 5 (high). Yellow cells are inputs; gray cells calculate. Example rows are placeholders: overwrite them.</t>
  </si>
  <si>
    <t>1  IDENTIFY THE HAZARD</t>
  </si>
  <si>
    <t>2  INITIAL RISK</t>
  </si>
  <si>
    <t>3  ADDITIONAL CONTROLS</t>
  </si>
  <si>
    <t>4  RESIDUAL RISK</t>
  </si>
  <si>
    <t>5  ACTION</t>
  </si>
  <si>
    <t>6  REVIEW</t>
  </si>
  <si>
    <t>RISK DASHBOARD</t>
  </si>
  <si>
    <t>RISKS ASSESSED</t>
  </si>
  <si>
    <t>HIGH OR EXTREME: BEFORE</t>
  </si>
  <si>
    <t>HIGH OR EXTREME: AFTER</t>
  </si>
  <si>
    <t>AVERAGE RISK REDUCTION</t>
  </si>
  <si>
    <t>initial vs. residual score</t>
  </si>
  <si>
    <t>ACTIONS OVERDUE</t>
  </si>
  <si>
    <t>REVIEWS OVERDUE</t>
  </si>
  <si>
    <t>Risks by band</t>
  </si>
  <si>
    <t>Before vs. after controls</t>
  </si>
  <si>
    <t>Before</t>
  </si>
  <si>
    <t>After</t>
  </si>
  <si>
    <t>Change</t>
  </si>
  <si>
    <t>Before %</t>
  </si>
  <si>
    <t>After %</t>
  </si>
  <si>
    <t>Total</t>
  </si>
  <si>
    <t>Risk heat map</t>
  </si>
  <si>
    <t>Show</t>
  </si>
  <si>
    <t>Sev \ Lik</t>
  </si>
  <si>
    <t>Severity down, likelihood across. Color is the band for each severity x likelihood.</t>
  </si>
  <si>
    <t>Top 10 residual risks</t>
  </si>
  <si>
    <t>Residual</t>
  </si>
  <si>
    <t>Due</t>
  </si>
  <si>
    <t>Controls by hierarchy level</t>
  </si>
  <si>
    <t>Risks by area</t>
  </si>
  <si>
    <t>Risks</t>
  </si>
  <si>
    <t>Share</t>
  </si>
  <si>
    <t>Mix</t>
  </si>
  <si>
    <t>Top three levels (elimination to engineering)</t>
  </si>
  <si>
    <t>Administrative or PPE only</t>
  </si>
  <si>
    <t>High/Ext. before</t>
  </si>
  <si>
    <t>High/Ext. after</t>
  </si>
  <si>
    <t>Avg. reduction</t>
  </si>
  <si>
    <t>Other or blank area</t>
  </si>
  <si>
    <t>Actions and reviews</t>
  </si>
  <si>
    <t>Count</t>
  </si>
  <si>
    <t>Open actions (status not closed)</t>
  </si>
  <si>
    <t>Actions overdue</t>
  </si>
  <si>
    <t>Actions due soon</t>
  </si>
  <si>
    <t>Reviews due soon</t>
  </si>
  <si>
    <t>Data check: residual score above initial</t>
  </si>
  <si>
    <t>RISK ASSESSMENT REGISTER</t>
  </si>
  <si>
    <t>Find the hazards, score the risk, choose controls, assign actions, and keep reviews on schedule.</t>
  </si>
  <si>
    <t>What this workbook does</t>
  </si>
  <si>
    <t>A register of workplace hazards and risks. Each hazard is scored for severity and likelihood before and after controls, with the hierarchy-of-controls level, an owner, a due date and a review date. The Dashboard shows where the risk sits, how much the controls have reduced it, and what is overdue.</t>
  </si>
  <si>
    <t>How to use it</t>
  </si>
  <si>
    <t>Step</t>
  </si>
  <si>
    <t>What to do</t>
  </si>
  <si>
    <t>Details</t>
  </si>
  <si>
    <t>Go to</t>
  </si>
  <si>
    <t>Set up the scales</t>
  </si>
  <si>
    <t>Agree the severity and likelihood scales and the band limits with your team. Edit the yellow cells if your site uses different criteria, and add your areas and owners to the lists.</t>
  </si>
  <si>
    <t>Open Settings  &gt;</t>
  </si>
  <si>
    <t>List and score hazards</t>
  </si>
  <si>
    <t>For each hazard, enter the area, activity, harm, who is exposed and the controls that exist now. Score severity and likelihood from 1 to 5. The risk score and band calculate.</t>
  </si>
  <si>
    <t>Open Register  &gt;</t>
  </si>
  <si>
    <t>Choose additional controls</t>
  </si>
  <si>
    <t>Start with elimination and substitution, then engineering, administrative controls, and PPE last. Pick the control level, then score the residual severity and likelihood.</t>
  </si>
  <si>
    <t>Assign and track actions</t>
  </si>
  <si>
    <t>Set an owner, a due date and a status. Enter the date assessed and the review interval in months. The next review date and its status calculate.</t>
  </si>
  <si>
    <t>Read the dashboard</t>
  </si>
  <si>
    <t>See risks by band before and after controls, the heat map, the top 10 residual risks, the control mix, and overdue actions and reviews.</t>
  </si>
  <si>
    <t>Open Dashboard  &gt;</t>
  </si>
  <si>
    <t>Color key</t>
  </si>
  <si>
    <t>Input</t>
  </si>
  <si>
    <t>Yellow cells are inputs. Type or pick a value.</t>
  </si>
  <si>
    <t>Calculated</t>
  </si>
  <si>
    <t>Gray cells contain formulas. Do not overwrite them.</t>
  </si>
  <si>
    <t>Overdue</t>
  </si>
  <si>
    <t>A due date or review date in the past, and the action is not closed.</t>
  </si>
  <si>
    <t>Due soon</t>
  </si>
  <si>
    <t>Due within the alert window set on the Settings sheet.</t>
  </si>
  <si>
    <t>On track / closed</t>
  </si>
  <si>
    <t>Reviews that are current, and actions marked Done or Verified.</t>
  </si>
  <si>
    <t>Good practice</t>
  </si>
  <si>
    <t>The example risks come from an illustrative plant. They are placeholders that show how the formulas work: overwrite them with your own.</t>
  </si>
  <si>
    <t>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</si>
</sst>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 mmm\ yyyy"/>
    <numFmt numFmtId="165" formatCode="\+0;\-0;0"/>
    <numFmt numFmtId="166" formatCode="0;;;"/>
  </numFmts>
  <fonts count="37" x14ac:knownFonts="1">
    <font>
      <sz val="11"/>
      <color theme="1"/>
      <name val="Calibri"/>
      <family val="2"/>
      <scheme val="minor"/>
    </font>
    <font>
      <sz val="10.5"/>
      <color rgb="FF1F2937"/>
      <name val="Calibri"/>
      <scheme val="minor"/>
    </font>
    <font>
      <u/>
      <sz val="11"/>
      <color theme="10"/>
      <name val="Calibri"/>
      <family val="2"/>
      <scheme val="minor"/>
    </font>
    <font>
      <b/>
      <sz val="20"/>
      <color rgb="FF1B2A49"/>
      <name val="Calibri"/>
      <scheme val="minor"/>
    </font>
    <font>
      <sz val="10.5"/>
      <color rgb="FF6B7280"/>
      <name val="Calibri"/>
      <scheme val="minor"/>
    </font>
    <font>
      <i/>
      <sz val="10.5"/>
      <color rgb="FF6B7280"/>
      <name val="Calibri"/>
      <scheme val="minor"/>
    </font>
    <font>
      <b/>
      <sz val="10.5"/>
      <color rgb="FF1F2937"/>
      <name val="Calibri"/>
      <scheme val="minor"/>
    </font>
    <font>
      <b/>
      <sz val="12"/>
      <color rgb="FF1B2A49"/>
      <name val="Calibri"/>
      <scheme val="minor"/>
    </font>
    <font>
      <b/>
      <sz val="10.5"/>
      <color rgb="FFFFFFFF"/>
      <name val="Calibri"/>
      <scheme val="minor"/>
    </font>
    <font>
      <b/>
      <sz val="10.5"/>
      <color rgb="FF1E5B34"/>
      <name val="Calibri"/>
      <scheme val="minor"/>
    </font>
    <font>
      <b/>
      <sz val="10.5"/>
      <color rgb="FF7A5A00"/>
      <name val="Calibri"/>
      <scheme val="minor"/>
    </font>
    <font>
      <b/>
      <sz val="10.5"/>
      <color rgb="FF8A3B00"/>
      <name val="Calibri"/>
      <scheme val="minor"/>
    </font>
    <font>
      <b/>
      <sz val="10.5"/>
      <color rgb="FF7A0F0F"/>
      <name val="Calibri"/>
      <scheme val="minor"/>
    </font>
    <font>
      <i/>
      <sz val="9.5"/>
      <color rgb="FF6B7280"/>
      <name val="Calibri"/>
      <scheme val="minor"/>
    </font>
    <font>
      <b/>
      <sz val="10.5"/>
      <color rgb="FFFFFFFF"/>
      <name val="Calibri"/>
    </font>
    <font>
      <b/>
      <sz val="10.5"/>
      <color rgb="FF1F2937"/>
      <name val="Calibri"/>
    </font>
    <font>
      <sz val="10.5"/>
      <color rgb="FF1F2937"/>
      <name val="Calibri"/>
    </font>
    <font>
      <b/>
      <sz val="20"/>
      <color rgb="FF1B2A49"/>
      <name val="Calibri"/>
    </font>
    <font>
      <i/>
      <sz val="10.5"/>
      <color rgb="FF6B7280"/>
      <name val="Calibri"/>
    </font>
    <font>
      <b/>
      <sz val="10.5"/>
      <color rgb="FF1B2A49"/>
      <name val="Calibri"/>
      <scheme val="minor"/>
    </font>
    <font>
      <b/>
      <sz val="10"/>
      <color rgb="FF1B2A49"/>
      <name val="Calibri"/>
      <scheme val="minor"/>
    </font>
    <font>
      <sz val="9"/>
      <color rgb="FF6B7280"/>
      <name val="Calibri"/>
      <scheme val="minor"/>
    </font>
    <font>
      <b/>
      <sz val="22"/>
      <color rgb="FF1B2A49"/>
      <name val="Calibri"/>
      <scheme val="minor"/>
    </font>
    <font>
      <b/>
      <sz val="8.5"/>
      <color rgb="FF6B7280"/>
      <name val="Calibri"/>
      <scheme val="minor"/>
    </font>
    <font>
      <b/>
      <sz val="26"/>
      <color rgb="FF1B2A49"/>
      <name val="Calibri"/>
      <scheme val="minor"/>
    </font>
    <font>
      <b/>
      <sz val="10.5"/>
      <color rgb="FF6B7280"/>
      <name val="Calibri"/>
      <scheme val="minor"/>
    </font>
    <font>
      <i/>
      <sz val="9"/>
      <color rgb="FF6B7280"/>
      <name val="Calibri"/>
      <scheme val="minor"/>
    </font>
    <font>
      <b/>
      <sz val="13"/>
      <color rgb="FF1F2937"/>
      <name val="Calibri"/>
      <scheme val="minor"/>
    </font>
    <font>
      <sz val="9"/>
      <color rgb="FF2F5D8C"/>
      <name val="Calibri"/>
      <scheme val="minor"/>
    </font>
    <font>
      <i/>
      <sz val="10.5"/>
      <color rgb="FF1F2937"/>
      <name val="Calibri"/>
      <scheme val="minor"/>
    </font>
    <font>
      <b/>
      <i/>
      <sz val="10.5"/>
      <color rgb="FF6B7280"/>
      <name val="Calibri"/>
      <scheme val="minor"/>
    </font>
    <font>
      <b/>
      <sz val="24"/>
      <color rgb="FF1B2A49"/>
      <name val="Calibri"/>
      <scheme val="minor"/>
    </font>
    <font>
      <i/>
      <sz val="11.5"/>
      <color rgb="FF6B7280"/>
      <name val="Calibri"/>
      <scheme val="minor"/>
    </font>
    <font>
      <b/>
      <sz val="12.5"/>
      <color rgb="FF1B2A49"/>
      <name val="Calibri"/>
      <scheme val="minor"/>
    </font>
    <font>
      <b/>
      <sz val="16"/>
      <color rgb="FF2F5D8C"/>
      <name val="Calibri"/>
      <scheme val="minor"/>
    </font>
    <font>
      <b/>
      <u/>
      <sz val="11"/>
      <color rgb="FF2F5D8C"/>
      <name val="Calibri"/>
      <family val="2"/>
      <scheme val="minor"/>
    </font>
    <font>
      <sz val="11"/>
      <color rgb="FF5C4510"/>
      <name val="Calibri"/>
      <family val="2"/>
      <scheme val="minor"/>
    </font>
  </fonts>
  <fills count="14">
    <fill>
      <patternFill patternType="none"/>
    </fill>
    <fill>
      <patternFill patternType="gray125"/>
    </fill>
    <fill>
      <patternFill patternType="solid">
        <fgColor rgb="FF1B2A49"/>
        <bgColor indexed="64"/>
      </patternFill>
    </fill>
    <fill>
      <patternFill patternType="solid">
        <fgColor rgb="FFFFF9E5"/>
        <bgColor indexed="64"/>
      </patternFill>
    </fill>
    <fill>
      <patternFill patternType="solid">
        <fgColor rgb="FFEEF2F7"/>
        <bgColor indexed="64"/>
      </patternFill>
    </fill>
    <fill>
      <patternFill patternType="solid">
        <fgColor rgb="FFCDE9D6"/>
        <bgColor indexed="64"/>
      </patternFill>
    </fill>
    <fill>
      <patternFill patternType="solid">
        <fgColor rgb="FFFFE9A8"/>
        <bgColor indexed="64"/>
      </patternFill>
    </fill>
    <fill>
      <patternFill patternType="solid">
        <fgColor rgb="FFFFC89B"/>
        <bgColor indexed="64"/>
      </patternFill>
    </fill>
    <fill>
      <patternFill patternType="solid">
        <fgColor rgb="FFF2A0A0"/>
        <bgColor indexed="64"/>
      </patternFill>
    </fill>
    <fill>
      <patternFill patternType="solid">
        <fgColor rgb="FFDCE4F0"/>
        <bgColor indexed="64"/>
      </patternFill>
    </fill>
    <fill>
      <patternFill patternType="solid">
        <fgColor rgb="FFC3D0E4"/>
        <bgColor indexed="64"/>
      </patternFill>
    </fill>
    <fill>
      <patternFill patternType="solid">
        <fgColor rgb="FF4A6283"/>
        <bgColor indexed="64"/>
      </patternFill>
    </fill>
    <fill>
      <patternFill patternType="solid">
        <fgColor rgb="FFF1F4F8"/>
        <bgColor indexed="64"/>
      </patternFill>
    </fill>
    <fill>
      <patternFill patternType="solid">
        <fgColor rgb="FFFFF4E0"/>
        <bgColor indexed="64"/>
      </patternFill>
    </fill>
  </fills>
  <borders count="35">
    <border>
      <left/>
      <right/>
      <top/>
      <bottom/>
      <diagonal/>
    </border>
    <border>
      <left/>
      <right/>
      <top/>
      <bottom style="medium">
        <color rgb="FF1B2A49"/>
      </bottom>
      <diagonal/>
    </border>
    <border>
      <left/>
      <right/>
      <top style="medium">
        <color rgb="FF1B2A49"/>
      </top>
      <bottom/>
      <diagonal/>
    </border>
    <border>
      <left/>
      <right/>
      <top style="medium">
        <color rgb="FFD0D7E2"/>
      </top>
      <bottom/>
      <diagonal/>
    </border>
    <border>
      <left/>
      <right/>
      <top/>
      <bottom style="thin">
        <color rgb="FFD0D7E2"/>
      </bottom>
      <diagonal/>
    </border>
    <border>
      <left style="thin">
        <color rgb="FFD0D7E2"/>
      </left>
      <right/>
      <top style="medium">
        <color rgb="FFD0D7E2"/>
      </top>
      <bottom/>
      <diagonal/>
    </border>
    <border>
      <left style="thin">
        <color rgb="FFD0D7E2"/>
      </left>
      <right/>
      <top/>
      <bottom/>
      <diagonal/>
    </border>
    <border>
      <left style="thin">
        <color rgb="FFD0D7E2"/>
      </left>
      <right/>
      <top/>
      <bottom style="thin">
        <color rgb="FFD0D7E2"/>
      </bottom>
      <diagonal/>
    </border>
    <border>
      <left style="thin">
        <color rgb="FFD0D7E2"/>
      </left>
      <right style="thin">
        <color rgb="FFD0D7E2"/>
      </right>
      <top style="medium">
        <color rgb="FFD0D7E2"/>
      </top>
      <bottom style="thin">
        <color rgb="FFD0D7E2"/>
      </bottom>
      <diagonal/>
    </border>
    <border>
      <left/>
      <right style="thin">
        <color rgb="FFD0D7E2"/>
      </right>
      <top style="medium">
        <color rgb="FFD0D7E2"/>
      </top>
      <bottom/>
      <diagonal/>
    </border>
    <border>
      <left/>
      <right style="thin">
        <color rgb="FFD0D7E2"/>
      </right>
      <top/>
      <bottom/>
      <diagonal/>
    </border>
    <border>
      <left/>
      <right style="thin">
        <color rgb="FFD0D7E2"/>
      </right>
      <top/>
      <bottom style="thin">
        <color rgb="FFD0D7E2"/>
      </bottom>
      <diagonal/>
    </border>
    <border>
      <left style="thin">
        <color rgb="FFD0D7E2"/>
      </left>
      <right/>
      <top style="thin">
        <color rgb="FFD0D7E2"/>
      </top>
      <bottom style="thin">
        <color rgb="FFD0D7E2"/>
      </bottom>
      <diagonal/>
    </border>
    <border>
      <left/>
      <right/>
      <top style="thin">
        <color rgb="FFD0D7E2"/>
      </top>
      <bottom style="thin">
        <color rgb="FFD0D7E2"/>
      </bottom>
      <diagonal/>
    </border>
    <border>
      <left/>
      <right style="thin">
        <color rgb="FFD0D7E2"/>
      </right>
      <top style="thin">
        <color rgb="FFD0D7E2"/>
      </top>
      <bottom style="thin">
        <color rgb="FFD0D7E2"/>
      </bottom>
      <diagonal/>
    </border>
    <border>
      <left style="thin">
        <color rgb="FFD0D7E2"/>
      </left>
      <right style="thin">
        <color rgb="FFD0D7E2"/>
      </right>
      <top style="thin">
        <color rgb="FFD0D7E2"/>
      </top>
      <bottom style="thin">
        <color rgb="FFD0D7E2"/>
      </bottom>
      <diagonal/>
    </border>
    <border>
      <left/>
      <right/>
      <top style="thin">
        <color rgb="FFD0D7E2"/>
      </top>
      <bottom/>
      <diagonal/>
    </border>
    <border>
      <left style="thin">
        <color rgb="FFD0D7E2"/>
      </left>
      <right/>
      <top style="thin">
        <color rgb="FFD0D7E2"/>
      </top>
      <bottom/>
      <diagonal/>
    </border>
    <border>
      <left/>
      <right style="thin">
        <color rgb="FFD0D7E2"/>
      </right>
      <top style="thin">
        <color rgb="FFD0D7E2"/>
      </top>
      <bottom/>
      <diagonal/>
    </border>
    <border>
      <left style="thin">
        <color rgb="FFD0D7E2"/>
      </left>
      <right style="thin">
        <color rgb="FFD0D7E2"/>
      </right>
      <top/>
      <bottom style="thin">
        <color rgb="FFD0D7E2"/>
      </bottom>
      <diagonal/>
    </border>
    <border>
      <left style="thin">
        <color rgb="FFD0D7E2"/>
      </left>
      <right style="thin">
        <color rgb="FFD0D7E2"/>
      </right>
      <top style="thin">
        <color rgb="FFD0D7E2"/>
      </top>
      <bottom/>
      <diagonal/>
    </border>
    <border>
      <left style="thin">
        <color rgb="FFD0D7E2"/>
      </left>
      <right style="medium">
        <color rgb="FF1B2A49"/>
      </right>
      <top/>
      <bottom style="thin">
        <color rgb="FFD0D7E2"/>
      </bottom>
      <diagonal/>
    </border>
    <border>
      <left style="thin">
        <color rgb="FFD0D7E2"/>
      </left>
      <right style="medium">
        <color rgb="FF1B2A49"/>
      </right>
      <top style="thin">
        <color rgb="FFD0D7E2"/>
      </top>
      <bottom style="thin">
        <color rgb="FFD0D7E2"/>
      </bottom>
      <diagonal/>
    </border>
    <border>
      <left style="thin">
        <color rgb="FFD0D7E2"/>
      </left>
      <right style="medium">
        <color rgb="FF1B2A49"/>
      </right>
      <top style="thin">
        <color rgb="FFD0D7E2"/>
      </top>
      <bottom/>
      <diagonal/>
    </border>
    <border>
      <left style="thin">
        <color rgb="FFD0D7E2"/>
      </left>
      <right/>
      <top style="thick">
        <color rgb="FF1B2A49"/>
      </top>
      <bottom/>
      <diagonal/>
    </border>
    <border>
      <left/>
      <right style="thin">
        <color rgb="FFD0D7E2"/>
      </right>
      <top style="thick">
        <color rgb="FF1B2A49"/>
      </top>
      <bottom/>
      <diagonal/>
    </border>
    <border>
      <left/>
      <right/>
      <top style="thick">
        <color rgb="FF1B2A49"/>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style="medium">
        <color rgb="FF1B2A49"/>
      </top>
      <bottom style="thin">
        <color rgb="FFD0D7E2"/>
      </bottom>
      <diagonal/>
    </border>
    <border>
      <left/>
      <right/>
      <top/>
      <bottom style="thick">
        <color rgb="FF1B2A49"/>
      </bottom>
      <diagonal/>
    </border>
    <border>
      <left style="thin">
        <color rgb="FFD0D7E2"/>
      </left>
      <right style="thin">
        <color rgb="FFD0D7E2"/>
      </right>
      <top style="medium">
        <color rgb="FFD0D7E2"/>
      </top>
      <bottom/>
      <diagonal/>
    </border>
    <border>
      <left/>
      <right/>
      <top style="medium">
        <color rgb="FFE8C88A"/>
      </top>
      <bottom style="thin">
        <color rgb="FFE8C88A"/>
      </bottom>
      <diagonal/>
    </border>
    <border>
      <left style="thin">
        <color rgb="FFE8C88A"/>
      </left>
      <right/>
      <top style="medium">
        <color rgb="FFE8C88A"/>
      </top>
      <bottom style="thin">
        <color rgb="FFE8C88A"/>
      </bottom>
      <diagonal/>
    </border>
    <border>
      <left/>
      <right style="thin">
        <color rgb="FFE8C88A"/>
      </right>
      <top style="medium">
        <color rgb="FFE8C88A"/>
      </top>
      <bottom style="thin">
        <color rgb="FFE8C88A"/>
      </bottom>
      <diagonal/>
    </border>
  </borders>
  <cellStyleXfs count="2">
    <xf numFmtId="0" fontId="0" fillId="0" borderId="0"/>
    <xf numFmtId="0" fontId="2" fillId="0" borderId="0" applyNumberFormat="0" applyFill="0" applyBorder="0" applyAlignment="0" applyProtection="0"/>
  </cellStyleXfs>
  <cellXfs count="150">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7" fillId="0" borderId="0" xfId="0" applyFont="1" applyAlignment="1">
      <alignment vertical="center"/>
    </xf>
    <xf numFmtId="0" fontId="8" fillId="2" borderId="8" xfId="0" applyFont="1" applyFill="1" applyBorder="1" applyAlignment="1">
      <alignment horizontal="center" vertical="center"/>
    </xf>
    <xf numFmtId="0" fontId="8" fillId="2" borderId="8" xfId="0" applyFont="1" applyFill="1" applyBorder="1" applyAlignment="1">
      <alignment horizontal="left" vertical="center"/>
    </xf>
    <xf numFmtId="0" fontId="6" fillId="4" borderId="15" xfId="0" applyFont="1" applyFill="1" applyBorder="1" applyAlignment="1">
      <alignment horizontal="center" vertical="center"/>
    </xf>
    <xf numFmtId="0" fontId="1" fillId="3" borderId="15" xfId="0" applyFont="1" applyFill="1" applyBorder="1" applyAlignment="1">
      <alignment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9" fillId="5" borderId="15" xfId="0" applyFont="1" applyFill="1" applyBorder="1" applyAlignment="1">
      <alignment vertical="center"/>
    </xf>
    <xf numFmtId="0" fontId="1" fillId="3" borderId="15" xfId="0" applyFont="1" applyFill="1" applyBorder="1" applyAlignment="1">
      <alignment horizontal="center" vertical="center"/>
    </xf>
    <xf numFmtId="0" fontId="1" fillId="0" borderId="15" xfId="0" applyFont="1" applyBorder="1" applyAlignment="1">
      <alignment vertical="center"/>
    </xf>
    <xf numFmtId="0" fontId="10" fillId="6" borderId="15" xfId="0" applyFont="1" applyFill="1" applyBorder="1" applyAlignment="1">
      <alignment vertical="center"/>
    </xf>
    <xf numFmtId="0" fontId="11" fillId="7" borderId="15" xfId="0" applyFont="1" applyFill="1" applyBorder="1" applyAlignment="1">
      <alignment vertical="center"/>
    </xf>
    <xf numFmtId="0" fontId="12" fillId="8" borderId="15" xfId="0" applyFont="1" applyFill="1" applyBorder="1" applyAlignment="1">
      <alignment vertical="center"/>
    </xf>
    <xf numFmtId="0" fontId="1" fillId="0" borderId="15" xfId="0" applyFont="1" applyBorder="1" applyAlignment="1">
      <alignment horizontal="center" vertical="center"/>
    </xf>
    <xf numFmtId="0" fontId="13" fillId="0" borderId="0" xfId="0" applyFont="1" applyAlignment="1">
      <alignment vertical="center"/>
    </xf>
    <xf numFmtId="0" fontId="6" fillId="0" borderId="8" xfId="0" applyFont="1" applyBorder="1" applyAlignment="1">
      <alignment vertical="center"/>
    </xf>
    <xf numFmtId="0" fontId="1" fillId="3" borderId="8" xfId="0" applyFont="1" applyFill="1" applyBorder="1" applyAlignment="1">
      <alignment horizontal="center" vertical="center"/>
    </xf>
    <xf numFmtId="0" fontId="6" fillId="0" borderId="15" xfId="0" applyFont="1" applyBorder="1" applyAlignment="1">
      <alignment vertical="center"/>
    </xf>
    <xf numFmtId="0" fontId="8" fillId="2" borderId="15" xfId="0" applyFont="1" applyFill="1" applyBorder="1" applyAlignment="1">
      <alignment horizontal="left" vertical="center"/>
    </xf>
    <xf numFmtId="0" fontId="17" fillId="0" borderId="0" xfId="0" applyFont="1" applyAlignment="1">
      <alignment vertical="center"/>
    </xf>
    <xf numFmtId="0" fontId="18" fillId="0" borderId="0" xfId="0" applyFont="1" applyAlignment="1">
      <alignment vertical="center"/>
    </xf>
    <xf numFmtId="0" fontId="20" fillId="9" borderId="0" xfId="0" applyFont="1" applyFill="1" applyAlignment="1">
      <alignment horizontal="centerContinuous" vertical="center"/>
    </xf>
    <xf numFmtId="0" fontId="20" fillId="10" borderId="0" xfId="0" applyFont="1" applyFill="1" applyAlignment="1">
      <alignment horizontal="centerContinuous" vertical="center"/>
    </xf>
    <xf numFmtId="0" fontId="14" fillId="2" borderId="11"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14" fillId="2" borderId="19" xfId="0" applyFont="1" applyFill="1" applyBorder="1" applyAlignment="1">
      <alignment horizontal="center" vertical="center" wrapText="1"/>
    </xf>
    <xf numFmtId="0" fontId="14" fillId="11" borderId="19" xfId="0" applyFont="1" applyFill="1" applyBorder="1" applyAlignment="1">
      <alignment horizontal="center" vertical="center" wrapText="1"/>
    </xf>
    <xf numFmtId="0" fontId="8" fillId="11" borderId="7" xfId="0" applyFont="1" applyFill="1" applyBorder="1" applyAlignment="1">
      <alignment horizontal="center" vertical="center" wrapText="1"/>
    </xf>
    <xf numFmtId="0" fontId="15" fillId="3" borderId="14" xfId="0" applyFont="1" applyFill="1" applyBorder="1" applyAlignment="1">
      <alignment vertical="center" wrapText="1"/>
    </xf>
    <xf numFmtId="0" fontId="16" fillId="3" borderId="15" xfId="0" applyFont="1" applyFill="1" applyBorder="1" applyAlignment="1">
      <alignment vertical="center" wrapText="1"/>
    </xf>
    <xf numFmtId="0" fontId="16" fillId="3" borderId="15" xfId="0" applyFont="1" applyFill="1" applyBorder="1" applyAlignment="1">
      <alignment horizontal="center" vertical="center" wrapText="1"/>
    </xf>
    <xf numFmtId="0" fontId="16" fillId="12" borderId="15" xfId="0" applyFont="1" applyFill="1" applyBorder="1" applyAlignment="1">
      <alignment horizontal="center" vertical="center"/>
    </xf>
    <xf numFmtId="1" fontId="16" fillId="3" borderId="15" xfId="0" applyNumberFormat="1" applyFont="1" applyFill="1" applyBorder="1" applyAlignment="1">
      <alignment horizontal="center" vertical="center" wrapText="1"/>
    </xf>
    <xf numFmtId="164" fontId="16" fillId="12" borderId="15" xfId="0" applyNumberFormat="1" applyFont="1" applyFill="1" applyBorder="1" applyAlignment="1">
      <alignment horizontal="center" vertical="center"/>
    </xf>
    <xf numFmtId="0" fontId="1" fillId="12" borderId="12" xfId="0" applyFont="1" applyFill="1" applyBorder="1" applyAlignment="1">
      <alignment horizontal="center" vertical="center"/>
    </xf>
    <xf numFmtId="0" fontId="15" fillId="3" borderId="18" xfId="0" applyFont="1" applyFill="1" applyBorder="1" applyAlignment="1">
      <alignment vertical="center" wrapText="1"/>
    </xf>
    <xf numFmtId="0" fontId="16" fillId="3" borderId="20" xfId="0" applyFont="1" applyFill="1" applyBorder="1" applyAlignment="1">
      <alignment vertical="center" wrapText="1"/>
    </xf>
    <xf numFmtId="0" fontId="16" fillId="3" borderId="20" xfId="0" applyFont="1" applyFill="1" applyBorder="1" applyAlignment="1">
      <alignment horizontal="center" vertical="center" wrapText="1"/>
    </xf>
    <xf numFmtId="0" fontId="16" fillId="12" borderId="20" xfId="0" applyFont="1" applyFill="1" applyBorder="1" applyAlignment="1">
      <alignment horizontal="center" vertical="center"/>
    </xf>
    <xf numFmtId="1" fontId="16" fillId="3" borderId="20" xfId="0" applyNumberFormat="1" applyFont="1" applyFill="1" applyBorder="1" applyAlignment="1">
      <alignment horizontal="center" vertical="center" wrapText="1"/>
    </xf>
    <xf numFmtId="164" fontId="16" fillId="12" borderId="20" xfId="0" applyNumberFormat="1" applyFont="1" applyFill="1" applyBorder="1" applyAlignment="1">
      <alignment horizontal="center" vertical="center"/>
    </xf>
    <xf numFmtId="0" fontId="1" fillId="12" borderId="17" xfId="0" applyFont="1" applyFill="1" applyBorder="1" applyAlignment="1">
      <alignment horizontal="center" vertical="center"/>
    </xf>
    <xf numFmtId="0" fontId="14" fillId="2" borderId="7" xfId="0" applyFont="1" applyFill="1" applyBorder="1" applyAlignment="1">
      <alignment horizontal="left" vertical="center" wrapText="1"/>
    </xf>
    <xf numFmtId="0" fontId="16" fillId="3" borderId="12" xfId="0" applyFont="1" applyFill="1" applyBorder="1" applyAlignment="1">
      <alignment vertical="center" wrapText="1"/>
    </xf>
    <xf numFmtId="0" fontId="16" fillId="3" borderId="17" xfId="0" applyFont="1" applyFill="1" applyBorder="1" applyAlignment="1">
      <alignment vertical="center" wrapText="1"/>
    </xf>
    <xf numFmtId="0" fontId="14" fillId="2" borderId="11"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4" fillId="2" borderId="21" xfId="0" applyFont="1" applyFill="1" applyBorder="1" applyAlignment="1">
      <alignment horizontal="left" vertical="center" wrapText="1"/>
    </xf>
    <xf numFmtId="0" fontId="16" fillId="3" borderId="22" xfId="0" applyFont="1" applyFill="1" applyBorder="1" applyAlignment="1">
      <alignment vertical="center" wrapText="1"/>
    </xf>
    <xf numFmtId="0" fontId="16" fillId="3" borderId="23" xfId="0" applyFont="1" applyFill="1" applyBorder="1" applyAlignment="1">
      <alignment vertical="center" wrapText="1"/>
    </xf>
    <xf numFmtId="0" fontId="14" fillId="11" borderId="7" xfId="0" applyFont="1" applyFill="1" applyBorder="1" applyAlignment="1">
      <alignment horizontal="center" vertical="center" wrapText="1"/>
    </xf>
    <xf numFmtId="0" fontId="16" fillId="12" borderId="12" xfId="0" applyFont="1" applyFill="1" applyBorder="1" applyAlignment="1">
      <alignment horizontal="center" vertical="center"/>
    </xf>
    <xf numFmtId="0" fontId="16" fillId="12" borderId="17" xfId="0" applyFont="1" applyFill="1" applyBorder="1" applyAlignment="1">
      <alignment horizontal="center" vertical="center"/>
    </xf>
    <xf numFmtId="0" fontId="16" fillId="3" borderId="14" xfId="0" applyFont="1" applyFill="1" applyBorder="1" applyAlignment="1">
      <alignment vertical="center" wrapText="1"/>
    </xf>
    <xf numFmtId="0" fontId="16" fillId="3" borderId="18" xfId="0" applyFont="1" applyFill="1" applyBorder="1" applyAlignment="1">
      <alignment vertical="center" wrapText="1"/>
    </xf>
    <xf numFmtId="0" fontId="14" fillId="11" borderId="21" xfId="0" applyFont="1" applyFill="1" applyBorder="1" applyAlignment="1">
      <alignment horizontal="center" vertical="center" wrapText="1"/>
    </xf>
    <xf numFmtId="0" fontId="16" fillId="12" borderId="22" xfId="0" applyFont="1" applyFill="1" applyBorder="1" applyAlignment="1">
      <alignment horizontal="center" vertical="center"/>
    </xf>
    <xf numFmtId="0" fontId="16" fillId="12" borderId="23" xfId="0" applyFont="1" applyFill="1" applyBorder="1" applyAlignment="1">
      <alignment horizontal="center" vertical="center"/>
    </xf>
    <xf numFmtId="0" fontId="14" fillId="2" borderId="4" xfId="0" applyFont="1" applyFill="1" applyBorder="1" applyAlignment="1">
      <alignment horizontal="left" vertical="center" wrapText="1"/>
    </xf>
    <xf numFmtId="0" fontId="16" fillId="3" borderId="13" xfId="0" applyFont="1" applyFill="1" applyBorder="1" applyAlignment="1">
      <alignment vertical="center" wrapText="1"/>
    </xf>
    <xf numFmtId="0" fontId="16" fillId="3" borderId="16" xfId="0" applyFont="1" applyFill="1" applyBorder="1" applyAlignment="1">
      <alignment vertical="center" wrapText="1"/>
    </xf>
    <xf numFmtId="0" fontId="14" fillId="2"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6" fillId="3" borderId="23" xfId="0" applyFont="1" applyFill="1" applyBorder="1" applyAlignment="1">
      <alignment horizontal="center" vertical="center" wrapText="1"/>
    </xf>
    <xf numFmtId="9" fontId="16" fillId="12" borderId="22" xfId="0" applyNumberFormat="1" applyFont="1" applyFill="1" applyBorder="1" applyAlignment="1">
      <alignment horizontal="center" vertical="center"/>
    </xf>
    <xf numFmtId="9" fontId="16" fillId="12" borderId="23" xfId="0" applyNumberFormat="1" applyFont="1" applyFill="1" applyBorder="1" applyAlignment="1">
      <alignment horizontal="center" vertical="center"/>
    </xf>
    <xf numFmtId="0" fontId="14" fillId="2" borderId="7" xfId="0" applyFont="1" applyFill="1" applyBorder="1" applyAlignment="1">
      <alignment horizontal="center" vertical="center" wrapText="1"/>
    </xf>
    <xf numFmtId="164" fontId="16" fillId="3" borderId="12" xfId="0" applyNumberFormat="1" applyFont="1" applyFill="1" applyBorder="1" applyAlignment="1">
      <alignment horizontal="center" vertical="center" wrapText="1"/>
    </xf>
    <xf numFmtId="164" fontId="16" fillId="3" borderId="17" xfId="0" applyNumberFormat="1" applyFont="1" applyFill="1" applyBorder="1" applyAlignment="1">
      <alignment horizontal="center" vertical="center" wrapText="1"/>
    </xf>
    <xf numFmtId="164" fontId="16" fillId="3" borderId="14" xfId="0" applyNumberFormat="1" applyFont="1" applyFill="1" applyBorder="1" applyAlignment="1">
      <alignment horizontal="center" vertical="center" wrapText="1"/>
    </xf>
    <xf numFmtId="164" fontId="16" fillId="3" borderId="18" xfId="0" applyNumberFormat="1" applyFont="1" applyFill="1" applyBorder="1" applyAlignment="1">
      <alignment horizontal="center" vertical="center" wrapText="1"/>
    </xf>
    <xf numFmtId="0" fontId="21" fillId="0" borderId="0" xfId="0" applyFont="1" applyAlignment="1">
      <alignment horizontal="center" vertical="center"/>
    </xf>
    <xf numFmtId="0" fontId="22" fillId="0" borderId="0" xfId="0" applyFont="1" applyAlignment="1">
      <alignment vertical="center"/>
    </xf>
    <xf numFmtId="0" fontId="1" fillId="12" borderId="25" xfId="0" applyFont="1" applyFill="1" applyBorder="1" applyAlignment="1">
      <alignment horizontal="centerContinuous" vertical="center"/>
    </xf>
    <xf numFmtId="0" fontId="1" fillId="12" borderId="10" xfId="0" applyFont="1" applyFill="1" applyBorder="1" applyAlignment="1">
      <alignment horizontal="centerContinuous" vertical="center"/>
    </xf>
    <xf numFmtId="0" fontId="1" fillId="12" borderId="11" xfId="0" applyFont="1" applyFill="1" applyBorder="1" applyAlignment="1">
      <alignment horizontal="centerContinuous" vertical="center"/>
    </xf>
    <xf numFmtId="0" fontId="23" fillId="12" borderId="24" xfId="0" applyFont="1" applyFill="1" applyBorder="1" applyAlignment="1">
      <alignment horizontal="centerContinuous" vertical="center"/>
    </xf>
    <xf numFmtId="0" fontId="24" fillId="12" borderId="6" xfId="0" applyFont="1" applyFill="1" applyBorder="1" applyAlignment="1">
      <alignment horizontal="centerContinuous" vertical="center"/>
    </xf>
    <xf numFmtId="0" fontId="21" fillId="12" borderId="7" xfId="0" applyFont="1" applyFill="1" applyBorder="1" applyAlignment="1">
      <alignment horizontal="centerContinuous" vertical="center"/>
    </xf>
    <xf numFmtId="0" fontId="1" fillId="12" borderId="26" xfId="0" applyFont="1" applyFill="1" applyBorder="1" applyAlignment="1">
      <alignment horizontal="centerContinuous" vertical="center"/>
    </xf>
    <xf numFmtId="0" fontId="1" fillId="12" borderId="0" xfId="0" applyFont="1" applyFill="1" applyAlignment="1">
      <alignment horizontal="centerContinuous" vertical="center"/>
    </xf>
    <xf numFmtId="0" fontId="1" fillId="12" borderId="4" xfId="0" applyFont="1" applyFill="1" applyBorder="1" applyAlignment="1">
      <alignment horizontal="centerContinuous" vertical="center"/>
    </xf>
    <xf numFmtId="9" fontId="24" fillId="12" borderId="6" xfId="0" applyNumberFormat="1" applyFont="1" applyFill="1" applyBorder="1" applyAlignment="1">
      <alignment horizontal="centerContinuous" vertical="center"/>
    </xf>
    <xf numFmtId="0" fontId="1" fillId="0" borderId="13" xfId="0" applyFont="1" applyBorder="1" applyAlignment="1">
      <alignment vertical="center"/>
    </xf>
    <xf numFmtId="9" fontId="1" fillId="0" borderId="4" xfId="0" applyNumberFormat="1" applyFont="1" applyBorder="1" applyAlignment="1">
      <alignment horizontal="center" vertical="center"/>
    </xf>
    <xf numFmtId="9" fontId="1" fillId="0" borderId="13" xfId="0" applyNumberFormat="1" applyFont="1" applyBorder="1" applyAlignment="1">
      <alignment horizontal="center" vertical="center"/>
    </xf>
    <xf numFmtId="165" fontId="1" fillId="0" borderId="4" xfId="0" applyNumberFormat="1" applyFont="1" applyBorder="1" applyAlignment="1">
      <alignment horizontal="center" vertical="center"/>
    </xf>
    <xf numFmtId="165" fontId="1" fillId="0" borderId="13" xfId="0" applyNumberFormat="1" applyFont="1" applyBorder="1" applyAlignment="1">
      <alignment horizontal="center" vertical="center"/>
    </xf>
    <xf numFmtId="0" fontId="6" fillId="0" borderId="13" xfId="0" applyFont="1" applyBorder="1" applyAlignment="1">
      <alignment vertical="center"/>
    </xf>
    <xf numFmtId="0" fontId="6" fillId="0" borderId="13" xfId="0" applyFont="1" applyBorder="1" applyAlignment="1">
      <alignment horizontal="center" vertical="center"/>
    </xf>
    <xf numFmtId="0" fontId="6" fillId="12" borderId="13" xfId="0" applyFont="1" applyFill="1" applyBorder="1" applyAlignment="1">
      <alignment vertical="center"/>
    </xf>
    <xf numFmtId="0" fontId="6" fillId="12" borderId="13" xfId="0" applyFont="1" applyFill="1" applyBorder="1" applyAlignment="1">
      <alignment horizontal="center" vertical="center"/>
    </xf>
    <xf numFmtId="165" fontId="6" fillId="12" borderId="13" xfId="0" applyNumberFormat="1" applyFont="1" applyFill="1" applyBorder="1" applyAlignment="1">
      <alignment horizontal="center" vertical="center"/>
    </xf>
    <xf numFmtId="9" fontId="6" fillId="12" borderId="13" xfId="0" applyNumberFormat="1" applyFont="1" applyFill="1" applyBorder="1" applyAlignment="1">
      <alignment horizontal="center" vertical="center"/>
    </xf>
    <xf numFmtId="0" fontId="9" fillId="5" borderId="4" xfId="0" applyFont="1" applyFill="1" applyBorder="1" applyAlignment="1">
      <alignment vertical="center"/>
    </xf>
    <xf numFmtId="0" fontId="10" fillId="6" borderId="13" xfId="0" applyFont="1" applyFill="1" applyBorder="1" applyAlignment="1">
      <alignment vertical="center"/>
    </xf>
    <xf numFmtId="0" fontId="11" fillId="7" borderId="13" xfId="0" applyFont="1" applyFill="1" applyBorder="1" applyAlignment="1">
      <alignment vertical="center"/>
    </xf>
    <xf numFmtId="0" fontId="12" fillId="8" borderId="13" xfId="0" applyFont="1" applyFill="1" applyBorder="1" applyAlignment="1">
      <alignment vertical="center"/>
    </xf>
    <xf numFmtId="0" fontId="25" fillId="0" borderId="0" xfId="0" applyFont="1" applyAlignment="1">
      <alignment vertical="center"/>
    </xf>
    <xf numFmtId="0" fontId="6" fillId="3" borderId="3" xfId="0" applyFont="1" applyFill="1" applyBorder="1" applyAlignment="1">
      <alignment horizontal="centerContinuous" vertical="center"/>
    </xf>
    <xf numFmtId="0" fontId="26" fillId="0" borderId="0" xfId="0" applyFont="1" applyAlignment="1">
      <alignment vertical="center"/>
    </xf>
    <xf numFmtId="0" fontId="8" fillId="2" borderId="27" xfId="0" applyFont="1" applyFill="1" applyBorder="1" applyAlignment="1">
      <alignment horizontal="center" vertical="center"/>
    </xf>
    <xf numFmtId="166" fontId="27" fillId="0" borderId="28" xfId="0" applyNumberFormat="1" applyFont="1" applyBorder="1" applyAlignment="1">
      <alignment horizontal="center" vertical="center"/>
    </xf>
    <xf numFmtId="0" fontId="6" fillId="3" borderId="5" xfId="0" applyFont="1" applyFill="1" applyBorder="1" applyAlignment="1">
      <alignment horizontal="centerContinuous" vertical="center"/>
    </xf>
    <xf numFmtId="0" fontId="6" fillId="3" borderId="9" xfId="0" applyFont="1" applyFill="1" applyBorder="1" applyAlignment="1">
      <alignment horizontal="centerContinuous" vertical="center"/>
    </xf>
    <xf numFmtId="0" fontId="8" fillId="2" borderId="28" xfId="0" applyFont="1" applyFill="1" applyBorder="1" applyAlignment="1">
      <alignment horizontal="center" vertical="center"/>
    </xf>
    <xf numFmtId="0" fontId="8" fillId="2" borderId="29" xfId="0" applyFont="1" applyFill="1" applyBorder="1" applyAlignment="1">
      <alignment vertical="center"/>
    </xf>
    <xf numFmtId="0" fontId="8" fillId="2" borderId="29" xfId="0" applyFont="1" applyFill="1" applyBorder="1" applyAlignment="1">
      <alignment horizontal="center" vertical="center"/>
    </xf>
    <xf numFmtId="164" fontId="1" fillId="0" borderId="13" xfId="0" applyNumberFormat="1" applyFont="1" applyBorder="1" applyAlignment="1">
      <alignment horizontal="center" vertical="center"/>
    </xf>
    <xf numFmtId="0" fontId="28" fillId="0" borderId="13" xfId="0" applyFont="1" applyBorder="1" applyAlignment="1">
      <alignment horizontal="left" vertical="center"/>
    </xf>
    <xf numFmtId="0" fontId="29" fillId="0" borderId="13" xfId="0" applyFont="1" applyBorder="1" applyAlignment="1">
      <alignment vertical="center"/>
    </xf>
    <xf numFmtId="0" fontId="29" fillId="0" borderId="13" xfId="0" applyFont="1" applyBorder="1" applyAlignment="1">
      <alignment horizontal="center" vertical="center"/>
    </xf>
    <xf numFmtId="9" fontId="29" fillId="0" borderId="13" xfId="0" applyNumberFormat="1" applyFont="1" applyBorder="1" applyAlignment="1">
      <alignment horizontal="center" vertical="center"/>
    </xf>
    <xf numFmtId="0" fontId="5" fillId="0" borderId="13" xfId="0" applyFont="1" applyBorder="1" applyAlignment="1">
      <alignment vertical="center"/>
    </xf>
    <xf numFmtId="0" fontId="5" fillId="0" borderId="13" xfId="0" applyFont="1" applyBorder="1" applyAlignment="1">
      <alignment horizontal="center" vertical="center"/>
    </xf>
    <xf numFmtId="0" fontId="30" fillId="0" borderId="13" xfId="0" applyFont="1" applyBorder="1" applyAlignment="1">
      <alignment horizontal="center" vertical="center"/>
    </xf>
    <xf numFmtId="0" fontId="8" fillId="2" borderId="2" xfId="0" applyFont="1" applyFill="1" applyBorder="1" applyAlignment="1">
      <alignment vertical="center"/>
    </xf>
    <xf numFmtId="0" fontId="8" fillId="2" borderId="2" xfId="0" applyFont="1" applyFill="1" applyBorder="1" applyAlignment="1">
      <alignment horizontal="center" vertical="center" wrapText="1"/>
    </xf>
    <xf numFmtId="0" fontId="31" fillId="0" borderId="0" xfId="0" applyFont="1" applyAlignment="1">
      <alignment vertical="center"/>
    </xf>
    <xf numFmtId="0" fontId="32" fillId="0" borderId="0" xfId="0" applyFont="1" applyAlignment="1">
      <alignment vertical="center"/>
    </xf>
    <xf numFmtId="0" fontId="1" fillId="0" borderId="30" xfId="0" applyFont="1" applyBorder="1" applyAlignment="1">
      <alignment vertical="center"/>
    </xf>
    <xf numFmtId="0" fontId="33" fillId="0" borderId="1" xfId="0" applyFont="1" applyBorder="1" applyAlignment="1">
      <alignment vertical="center"/>
    </xf>
    <xf numFmtId="0" fontId="1" fillId="0" borderId="4" xfId="0" applyFont="1" applyBorder="1" applyAlignment="1">
      <alignment vertical="center" wrapText="1"/>
    </xf>
    <xf numFmtId="0" fontId="1" fillId="0" borderId="13" xfId="0" applyFont="1" applyBorder="1" applyAlignment="1">
      <alignment vertical="center" wrapText="1"/>
    </xf>
    <xf numFmtId="0" fontId="34" fillId="0" borderId="4" xfId="0" applyFont="1" applyBorder="1" applyAlignment="1">
      <alignment horizontal="center" vertical="center"/>
    </xf>
    <xf numFmtId="0" fontId="34" fillId="0" borderId="13" xfId="0" applyFont="1" applyBorder="1" applyAlignment="1">
      <alignment horizontal="center" vertical="center"/>
    </xf>
    <xf numFmtId="0" fontId="19" fillId="0" borderId="4" xfId="0" applyFont="1" applyBorder="1" applyAlignment="1">
      <alignment vertical="center"/>
    </xf>
    <xf numFmtId="0" fontId="19" fillId="0" borderId="13" xfId="0" applyFont="1" applyBorder="1" applyAlignment="1">
      <alignment vertical="center"/>
    </xf>
    <xf numFmtId="0" fontId="35" fillId="0" borderId="4" xfId="1" applyFont="1" applyBorder="1" applyAlignment="1">
      <alignment horizontal="center" vertical="center"/>
    </xf>
    <xf numFmtId="0" fontId="35" fillId="0" borderId="13" xfId="1" applyFont="1" applyBorder="1" applyAlignment="1">
      <alignment horizontal="center" vertical="center"/>
    </xf>
    <xf numFmtId="0" fontId="33" fillId="0" borderId="0" xfId="0" applyFont="1" applyAlignment="1">
      <alignment vertical="center"/>
    </xf>
    <xf numFmtId="0" fontId="1" fillId="3" borderId="31" xfId="0" applyFont="1" applyFill="1" applyBorder="1" applyAlignment="1">
      <alignment horizontal="center" vertical="center"/>
    </xf>
    <xf numFmtId="0" fontId="1" fillId="12" borderId="20" xfId="0" applyFont="1" applyFill="1" applyBorder="1" applyAlignment="1">
      <alignment horizontal="center" vertical="center"/>
    </xf>
    <xf numFmtId="0" fontId="12" fillId="8" borderId="20" xfId="0" applyFont="1" applyFill="1" applyBorder="1" applyAlignment="1">
      <alignment horizontal="center" vertical="center"/>
    </xf>
    <xf numFmtId="0" fontId="10" fillId="6" borderId="20" xfId="0" applyFont="1" applyFill="1" applyBorder="1" applyAlignment="1">
      <alignment horizontal="center" vertical="center"/>
    </xf>
    <xf numFmtId="0" fontId="9" fillId="5" borderId="15" xfId="0" applyFont="1" applyFill="1" applyBorder="1" applyAlignment="1">
      <alignment horizontal="center" vertical="center"/>
    </xf>
    <xf numFmtId="0" fontId="0" fillId="0" borderId="2" xfId="0" applyBorder="1" applyAlignment="1">
      <alignment vertical="top" wrapText="1"/>
    </xf>
    <xf numFmtId="0" fontId="0" fillId="0" borderId="0" xfId="0" applyAlignment="1">
      <alignment vertical="top" wrapText="1"/>
    </xf>
    <xf numFmtId="0" fontId="36" fillId="13" borderId="33" xfId="0" applyFont="1" applyFill="1" applyBorder="1" applyAlignment="1">
      <alignment vertical="center" wrapText="1"/>
    </xf>
    <xf numFmtId="0" fontId="36" fillId="13" borderId="32" xfId="0" applyFont="1" applyFill="1" applyBorder="1" applyAlignment="1">
      <alignment vertical="center" wrapText="1"/>
    </xf>
    <xf numFmtId="0" fontId="36" fillId="13" borderId="34" xfId="0" applyFont="1" applyFill="1" applyBorder="1" applyAlignment="1">
      <alignment vertical="center" wrapText="1"/>
    </xf>
  </cellXfs>
  <cellStyles count="2">
    <cellStyle name="Hyperlink" xfId="1" builtinId="8"/>
    <cellStyle name="Normal" xfId="0" builtinId="0"/>
  </cellStyles>
  <dxfs count="80">
    <dxf>
      <font>
        <b/>
        <i val="0"/>
        <color rgb="FF1E5B34"/>
      </font>
      <fill>
        <patternFill patternType="solid">
          <fgColor indexed="64"/>
          <bgColor rgb="FFCDE9D6"/>
        </patternFill>
      </fill>
    </dxf>
    <dxf>
      <font>
        <b/>
        <i val="0"/>
        <color rgb="FF7A5A00"/>
      </font>
      <fill>
        <patternFill patternType="solid">
          <fgColor indexed="64"/>
          <bgColor rgb="FFFFE9A8"/>
        </patternFill>
      </fill>
    </dxf>
    <dxf>
      <font>
        <b/>
        <i val="0"/>
        <color rgb="FF7A0F0F"/>
      </font>
      <fill>
        <patternFill patternType="solid">
          <fgColor indexed="64"/>
          <bgColor rgb="FFF2A0A0"/>
        </patternFill>
      </fill>
    </dxf>
    <dxf>
      <font>
        <b/>
        <i val="0"/>
        <color rgb="FF1E5B34"/>
      </font>
    </dxf>
    <dxf>
      <font>
        <b/>
        <i val="0"/>
        <color rgb="FF7A5A00"/>
      </font>
      <fill>
        <patternFill patternType="solid">
          <fgColor indexed="64"/>
          <bgColor rgb="FFFFE9A8"/>
        </patternFill>
      </fill>
    </dxf>
    <dxf>
      <font>
        <b/>
        <i val="0"/>
        <color rgb="FF7A0F0F"/>
      </font>
      <fill>
        <patternFill patternType="solid">
          <fgColor indexed="64"/>
          <bgColor rgb="FFF2A0A0"/>
        </patternFill>
      </fill>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ont>
        <b/>
        <i val="0"/>
        <color rgb="FFFFFFFF"/>
      </font>
      <fill>
        <patternFill patternType="solid">
          <fgColor indexed="64"/>
          <bgColor rgb="FF7A0F0F"/>
        </patternFill>
      </fill>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ill>
        <patternFill patternType="solid">
          <fgColor indexed="64"/>
          <bgColor rgb="FFFFC89B"/>
        </patternFill>
      </fill>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ont>
        <b/>
        <i val="0"/>
        <color rgb="FF1E5B34"/>
      </font>
    </dxf>
    <dxf>
      <font>
        <b/>
        <i val="0"/>
        <color rgb="FFB42318"/>
      </font>
    </dxf>
    <dxf>
      <font>
        <b/>
        <i val="0"/>
        <color rgb="FF7A0F0F"/>
      </font>
      <fill>
        <patternFill patternType="solid">
          <fgColor indexed="64"/>
          <bgColor rgb="FFF2A0A0"/>
        </patternFill>
      </fill>
    </dxf>
    <dxf>
      <font>
        <color rgb="FF1E5B34"/>
      </font>
    </dxf>
    <dxf>
      <font>
        <color rgb="FFB42318"/>
      </font>
    </dxf>
    <dxf>
      <font>
        <color rgb="FF1E5B34"/>
      </font>
    </dxf>
    <dxf>
      <font>
        <color rgb="FFB42318"/>
      </font>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ont>
        <b/>
        <i val="0"/>
        <color rgb="FF7A0F0F"/>
      </font>
      <fill>
        <patternFill patternType="solid">
          <fgColor indexed="64"/>
          <bgColor rgb="FFF2A0A0"/>
        </patternFill>
      </fill>
    </dxf>
    <dxf>
      <font>
        <b/>
        <i val="0"/>
        <color rgb="FFB42318"/>
      </font>
    </dxf>
    <dxf>
      <font>
        <b/>
        <i val="0"/>
        <color rgb="FFB42318"/>
      </font>
    </dxf>
    <dxf>
      <font>
        <color rgb="FF1E5B34"/>
      </font>
    </dxf>
    <dxf>
      <font>
        <color rgb="FFB42318"/>
      </font>
    </dxf>
    <dxf>
      <font>
        <color rgb="FFB42318"/>
      </font>
    </dxf>
    <dxf>
      <font>
        <b/>
        <i val="0"/>
        <color rgb="FF7A0F0F"/>
      </font>
      <fill>
        <patternFill patternType="solid">
          <fgColor indexed="64"/>
          <bgColor rgb="FFF2A0A0"/>
        </patternFill>
      </fill>
    </dxf>
    <dxf>
      <font>
        <b/>
        <i val="0"/>
        <color rgb="FF8A3B00"/>
      </font>
      <fill>
        <patternFill patternType="solid">
          <fgColor indexed="64"/>
          <bgColor rgb="FFFFC89B"/>
        </patternFill>
      </fill>
    </dxf>
    <dxf>
      <font>
        <b/>
        <i val="0"/>
        <color rgb="FF7A5A00"/>
      </font>
      <fill>
        <patternFill patternType="solid">
          <fgColor indexed="64"/>
          <bgColor rgb="FFFFE9A8"/>
        </patternFill>
      </fill>
    </dxf>
    <dxf>
      <font>
        <b/>
        <i val="0"/>
        <color rgb="FF1E5B34"/>
      </font>
      <fill>
        <patternFill patternType="solid">
          <fgColor indexed="64"/>
          <bgColor rgb="FFCDE9D6"/>
        </patternFill>
      </fill>
    </dxf>
    <dxf>
      <font>
        <color rgb="FFFFFFFF"/>
      </font>
    </dxf>
    <dxf>
      <font>
        <sz val="10.5"/>
        <color rgb="FF1F2937"/>
        <name val="Calibri"/>
      </font>
      <fill>
        <patternFill patternType="solid">
          <fgColor indexed="64"/>
          <bgColor rgb="FFF1F4F8"/>
        </patternFill>
      </fill>
      <alignment horizontal="center" vertical="center"/>
      <border diagonalUp="0" diagonalDown="0">
        <left style="thin">
          <color rgb="FFD0D7E2"/>
        </left>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1F4F8"/>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numFmt numFmtId="164" formatCode="dd\ mmm\ yyyy"/>
      <fill>
        <patternFill patternType="solid">
          <fgColor indexed="64"/>
          <bgColor rgb="FFF1F4F8"/>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numFmt numFmtId="1" formatCode="0"/>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numFmt numFmtId="164" formatCode="dd\ mmm\ yyyy"/>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horizontal="center" vertical="center"/>
      <border diagonalUp="0" diagonalDown="0">
        <left style="thin">
          <color rgb="FFD0D7E2"/>
        </left>
        <right style="medium">
          <color rgb="FF1B2A49"/>
        </right>
        <top style="thin">
          <color rgb="FFD0D7E2"/>
        </top>
        <bottom style="thin">
          <color rgb="FFD0D7E2"/>
        </bottom>
        <vertical/>
        <horizontal style="thin">
          <color rgb="FFD0D7E2"/>
        </horizontal>
      </border>
    </dxf>
    <dxf>
      <font>
        <sz val="10.5"/>
        <color rgb="FF1F2937"/>
        <name val="Calibri"/>
      </font>
      <numFmt numFmtId="164" formatCode="dd\ mmm\ yyyy"/>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numFmt numFmtId="13" formatCode="0%"/>
      <fill>
        <patternFill patternType="solid">
          <fgColor indexed="64"/>
          <bgColor rgb="FFF1F4F8"/>
        </patternFill>
      </fill>
      <alignment horizontal="center" vertical="center"/>
      <border diagonalUp="0" diagonalDown="0">
        <left style="thin">
          <color rgb="FFD0D7E2"/>
        </left>
        <right style="medium">
          <color rgb="FF1B2A49"/>
        </right>
        <top style="thin">
          <color rgb="FFD0D7E2"/>
        </top>
        <bottom style="thin">
          <color rgb="FFD0D7E2"/>
        </bottom>
        <vertical/>
        <horizontal style="thin">
          <color rgb="FFD0D7E2"/>
        </horizontal>
      </border>
    </dxf>
    <dxf>
      <font>
        <sz val="10.5"/>
        <color rgb="FF1F2937"/>
        <name val="Calibri"/>
      </font>
      <fill>
        <patternFill patternType="solid">
          <fgColor indexed="64"/>
          <bgColor rgb="FFF1F4F8"/>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1F4F8"/>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horizontal="center" vertical="center" wrapText="1"/>
      <border diagonalUp="0" diagonalDown="0">
        <left style="thin">
          <color rgb="FFD0D7E2"/>
        </left>
        <right style="medium">
          <color rgb="FF1B2A49"/>
        </right>
        <top style="thin">
          <color rgb="FFD0D7E2"/>
        </top>
        <bottom style="thin">
          <color rgb="FFD0D7E2"/>
        </bottom>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1F4F8"/>
        </patternFill>
      </fill>
      <alignment horizontal="center" vertical="center"/>
      <border diagonalUp="0" diagonalDown="0">
        <left style="thin">
          <color rgb="FFD0D7E2"/>
        </left>
        <right style="medium">
          <color rgb="FF1B2A49"/>
        </right>
        <top style="thin">
          <color rgb="FFD0D7E2"/>
        </top>
        <bottom style="thin">
          <color rgb="FFD0D7E2"/>
        </bottom>
        <vertical/>
        <horizontal style="thin">
          <color rgb="FFD0D7E2"/>
        </horizontal>
      </border>
    </dxf>
    <dxf>
      <font>
        <sz val="10.5"/>
        <color rgb="FF1F2937"/>
        <name val="Calibri"/>
      </font>
      <fill>
        <patternFill patternType="solid">
          <fgColor indexed="64"/>
          <bgColor rgb="FFF1F4F8"/>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horizontal="center" vertical="center"/>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medium">
          <color rgb="FF1B2A49"/>
        </right>
        <top style="thin">
          <color rgb="FFD0D7E2"/>
        </top>
        <bottom style="thin">
          <color rgb="FFD0D7E2"/>
        </bottom>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fill>
        <patternFill patternType="solid">
          <fgColor indexed="64"/>
          <bgColor rgb="FFFFF9E5"/>
        </patternFill>
      </fill>
      <alignmen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b/>
        <sz val="10.5"/>
        <color rgb="FF1F2937"/>
        <name val="Calibri"/>
      </font>
      <fill>
        <patternFill patternType="solid">
          <fgColor indexed="64"/>
          <bgColor rgb="FFFFF9E5"/>
        </patternFill>
      </fill>
      <alignment vertical="center" wrapText="1"/>
      <border diagonalUp="0" diagonalDown="0">
        <left/>
        <right style="thin">
          <color rgb="FFD0D7E2"/>
        </right>
        <top style="thin">
          <color rgb="FFD0D7E2"/>
        </top>
        <bottom style="thin">
          <color rgb="FFD0D7E2"/>
        </bottom>
        <vertical style="thin">
          <color rgb="FFD0D7E2"/>
        </vertical>
        <horizontal style="thin">
          <color rgb="FFD0D7E2"/>
        </horizontal>
      </border>
    </dxf>
    <dxf>
      <font>
        <sz val="10.5"/>
        <color rgb="FF1F2937"/>
        <name val="Calibri"/>
      </font>
      <alignment vertical="center"/>
      <border diagonalUp="0" diagonalDown="0">
        <left style="thin">
          <color rgb="FFD0D7E2"/>
        </left>
        <right style="thin">
          <color rgb="FFD0D7E2"/>
        </right>
        <top/>
        <bottom/>
        <vertical style="thin">
          <color rgb="FFD0D7E2"/>
        </vertical>
        <horizontal style="thin">
          <color rgb="FFD0D7E2"/>
        </horizontal>
      </border>
    </dxf>
    <dxf>
      <border diagonalUp="0" diagonalDown="0">
        <left style="thin">
          <color rgb="FFD0D7E2"/>
        </left>
        <right style="thin">
          <color rgb="FFD0D7E2"/>
        </right>
        <top/>
        <bottom style="thin">
          <color rgb="FFD0D7E2"/>
        </bottom>
      </border>
    </dxf>
    <dxf>
      <font>
        <sz val="10.5"/>
        <color rgb="FF1F2937"/>
        <name val="Calibri"/>
      </font>
      <fill>
        <patternFill patternType="solid">
          <fgColor indexed="64"/>
          <bgColor rgb="FFFFF9E5"/>
        </patternFill>
      </fill>
      <alignment vertical="center"/>
    </dxf>
    <dxf>
      <border>
        <bottom style="thin">
          <color rgb="FFD0D7E2"/>
        </bottom>
      </border>
    </dxf>
    <dxf>
      <font>
        <b/>
        <sz val="10.5"/>
        <color rgb="FFFFFFFF"/>
        <name val="Calibri"/>
      </font>
      <fill>
        <patternFill patternType="solid">
          <fgColor indexed="64"/>
          <bgColor rgb="FF1B2A49"/>
        </patternFill>
      </fill>
      <alignment horizontal="center" vertical="center" wrapText="1"/>
      <border diagonalUp="0" diagonalDown="0">
        <left style="thin">
          <color rgb="FFD0D7E2"/>
        </left>
        <right style="thin">
          <color rgb="FFD0D7E2"/>
        </right>
        <top/>
        <bottom/>
        <vertical style="thin">
          <color rgb="FFD0D7E2"/>
        </vertical>
        <horizontal style="thin">
          <color rgb="FFD0D7E2"/>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Dashboard!$C$10</c:f>
              <c:strCache>
                <c:ptCount val="1"/>
                <c:pt idx="0">
                  <c:v>Before</c:v>
                </c:pt>
              </c:strCache>
            </c:strRef>
          </c:tx>
          <c:spPr>
            <a:solidFill>
              <a:srgbClr val="9AA9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Dashboard!$B$11:$B$14</c:f>
              <c:strCache>
                <c:ptCount val="4"/>
                <c:pt idx="0">
                  <c:v>Low</c:v>
                </c:pt>
                <c:pt idx="1">
                  <c:v>Medium</c:v>
                </c:pt>
                <c:pt idx="2">
                  <c:v>High</c:v>
                </c:pt>
                <c:pt idx="3">
                  <c:v>Extreme</c:v>
                </c:pt>
              </c:strCache>
            </c:strRef>
          </c:cat>
          <c:val>
            <c:numRef>
              <c:f>Dashboard!$C$11:$C$14</c:f>
              <c:numCache>
                <c:formatCode>General</c:formatCode>
                <c:ptCount val="4"/>
                <c:pt idx="0">
                  <c:v>0</c:v>
                </c:pt>
                <c:pt idx="1">
                  <c:v>2</c:v>
                </c:pt>
                <c:pt idx="2">
                  <c:v>6</c:v>
                </c:pt>
                <c:pt idx="3">
                  <c:v>0</c:v>
                </c:pt>
              </c:numCache>
            </c:numRef>
          </c:val>
          <c:extLst>
            <c:ext xmlns:c16="http://schemas.microsoft.com/office/drawing/2014/chart" uri="{C3380CC4-5D6E-409C-BE32-E72D297353CC}">
              <c16:uniqueId val="{00000000-EFB0-42AA-94AD-79C4133890EB}"/>
            </c:ext>
          </c:extLst>
        </c:ser>
        <c:ser>
          <c:idx val="1"/>
          <c:order val="1"/>
          <c:tx>
            <c:strRef>
              <c:f>Dashboard!$D$10</c:f>
              <c:strCache>
                <c:ptCount val="1"/>
                <c:pt idx="0">
                  <c:v>After</c:v>
                </c:pt>
              </c:strCache>
            </c:strRef>
          </c:tx>
          <c:spPr>
            <a:solidFill>
              <a:srgbClr val="1B2A4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Dashboard!$B$11:$B$14</c:f>
              <c:strCache>
                <c:ptCount val="4"/>
                <c:pt idx="0">
                  <c:v>Low</c:v>
                </c:pt>
                <c:pt idx="1">
                  <c:v>Medium</c:v>
                </c:pt>
                <c:pt idx="2">
                  <c:v>High</c:v>
                </c:pt>
                <c:pt idx="3">
                  <c:v>Extreme</c:v>
                </c:pt>
              </c:strCache>
            </c:strRef>
          </c:cat>
          <c:val>
            <c:numRef>
              <c:f>Dashboard!$D$11:$D$14</c:f>
              <c:numCache>
                <c:formatCode>General</c:formatCode>
                <c:ptCount val="4"/>
                <c:pt idx="0">
                  <c:v>3</c:v>
                </c:pt>
                <c:pt idx="1">
                  <c:v>5</c:v>
                </c:pt>
                <c:pt idx="2">
                  <c:v>0</c:v>
                </c:pt>
                <c:pt idx="3">
                  <c:v>0</c:v>
                </c:pt>
              </c:numCache>
            </c:numRef>
          </c:val>
          <c:extLst>
            <c:ext xmlns:c16="http://schemas.microsoft.com/office/drawing/2014/chart" uri="{C3380CC4-5D6E-409C-BE32-E72D297353CC}">
              <c16:uniqueId val="{00000001-EFB0-42AA-94AD-79C4133890EB}"/>
            </c:ext>
          </c:extLst>
        </c:ser>
        <c:dLbls>
          <c:showLegendKey val="0"/>
          <c:showVal val="0"/>
          <c:showCatName val="0"/>
          <c:showSerName val="0"/>
          <c:showPercent val="0"/>
          <c:showBubbleSize val="0"/>
        </c:dLbls>
        <c:gapWidth val="60"/>
        <c:overlap val="-27"/>
        <c:axId val="1121563408"/>
        <c:axId val="1887197103"/>
      </c:barChart>
      <c:catAx>
        <c:axId val="1121563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887197103"/>
        <c:crosses val="autoZero"/>
        <c:auto val="1"/>
        <c:lblAlgn val="ctr"/>
        <c:lblOffset val="100"/>
        <c:noMultiLvlLbl val="0"/>
      </c:catAx>
      <c:valAx>
        <c:axId val="1887197103"/>
        <c:scaling>
          <c:orientation val="minMax"/>
          <c:min val="0"/>
        </c:scaling>
        <c:delete val="0"/>
        <c:axPos val="l"/>
        <c:majorGridlines>
          <c:spPr>
            <a:ln w="9525" cap="flat" cmpd="sng" algn="ctr">
              <a:solidFill>
                <a:srgbClr val="E5E9F0"/>
              </a:solidFill>
              <a:prstDash val="solid"/>
              <a:round/>
              <a:headEnd type="none" w="med" len="med"/>
              <a:tailEnd type="none" w="med" len="med"/>
            </a:ln>
            <a:effectLst/>
          </c:spPr>
        </c:majorGridlines>
        <c:numFmt formatCode="General" sourceLinked="1"/>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6B7280"/>
                </a:solidFill>
                <a:latin typeface="+mn-lt"/>
                <a:ea typeface="+mn-ea"/>
                <a:cs typeface="+mn-cs"/>
              </a:defRPr>
            </a:pPr>
            <a:endParaRPr lang="en-US"/>
          </a:p>
        </c:txPr>
        <c:crossAx val="1121563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0D7E2"/>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1.tmp"/><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4</xdr:col>
      <xdr:colOff>437314</xdr:colOff>
      <xdr:row>0</xdr:row>
      <xdr:rowOff>82946</xdr:rowOff>
    </xdr:from>
    <xdr:to>
      <xdr:col>4</xdr:col>
      <xdr:colOff>1597024</xdr:colOff>
      <xdr:row>1</xdr:row>
      <xdr:rowOff>114696</xdr:rowOff>
    </xdr:to>
    <xdr:pic>
      <xdr:nvPicPr>
        <xdr:cNvPr id="2" name="Brand Logo" descr="Six Sigma Kaizen logo">
          <a:extLst>
            <a:ext uri="{FF2B5EF4-FFF2-40B4-BE49-F238E27FC236}">
              <a16:creationId xmlns:a16="http://schemas.microsoft.com/office/drawing/2014/main" id="{0D9FA6A3-272B-E994-6654-1186EC5F5894}"/>
            </a:ext>
          </a:extLst>
        </xdr:cNvPr>
        <xdr:cNvPicPr>
          <a:picLocks/>
        </xdr:cNvPicPr>
      </xdr:nvPicPr>
      <xdr:blipFill>
        <a:blip xmlns:r="http://schemas.openxmlformats.org/officeDocument/2006/relationships" r:embed="rId1"/>
        <a:stretch>
          <a:fillRect/>
        </a:stretch>
      </xdr:blipFill>
      <xdr:spPr>
        <a:xfrm>
          <a:off x="10495714" y="82946"/>
          <a:ext cx="1159710" cy="50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9</xdr:row>
      <xdr:rowOff>0</xdr:rowOff>
    </xdr:from>
    <xdr:to>
      <xdr:col>13</xdr:col>
      <xdr:colOff>0</xdr:colOff>
      <xdr:row>25</xdr:row>
      <xdr:rowOff>0</xdr:rowOff>
    </xdr:to>
    <xdr:graphicFrame macro="">
      <xdr:nvGraphicFramePr>
        <xdr:cNvPr id="3" name="BandChart">
          <a:extLst>
            <a:ext uri="{FF2B5EF4-FFF2-40B4-BE49-F238E27FC236}">
              <a16:creationId xmlns:a16="http://schemas.microsoft.com/office/drawing/2014/main" id="{8188496F-D608-9D02-C09E-2590403C2C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923089</xdr:colOff>
      <xdr:row>0</xdr:row>
      <xdr:rowOff>56753</xdr:rowOff>
    </xdr:from>
    <xdr:to>
      <xdr:col>12</xdr:col>
      <xdr:colOff>1015999</xdr:colOff>
      <xdr:row>1</xdr:row>
      <xdr:rowOff>136128</xdr:rowOff>
    </xdr:to>
    <xdr:pic>
      <xdr:nvPicPr>
        <xdr:cNvPr id="2" name="Brand Logo" descr="Six Sigma Kaizen logo">
          <a:extLst>
            <a:ext uri="{FF2B5EF4-FFF2-40B4-BE49-F238E27FC236}">
              <a16:creationId xmlns:a16="http://schemas.microsoft.com/office/drawing/2014/main" id="{40DD18C5-0BC6-0B1A-8942-145E8EA02A78}"/>
            </a:ext>
          </a:extLst>
        </xdr:cNvPr>
        <xdr:cNvPicPr>
          <a:picLocks/>
        </xdr:cNvPicPr>
      </xdr:nvPicPr>
      <xdr:blipFill>
        <a:blip xmlns:r="http://schemas.openxmlformats.org/officeDocument/2006/relationships" r:embed="rId2"/>
        <a:stretch>
          <a:fillRect/>
        </a:stretch>
      </xdr:blipFill>
      <xdr:spPr>
        <a:xfrm>
          <a:off x="11924464" y="56753"/>
          <a:ext cx="1159710" cy="5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770689</xdr:colOff>
      <xdr:row>0</xdr:row>
      <xdr:rowOff>31750</xdr:rowOff>
    </xdr:from>
    <xdr:to>
      <xdr:col>7</xdr:col>
      <xdr:colOff>987424</xdr:colOff>
      <xdr:row>1</xdr:row>
      <xdr:rowOff>158750</xdr:rowOff>
    </xdr:to>
    <xdr:pic>
      <xdr:nvPicPr>
        <xdr:cNvPr id="2" name="Brand Logo" descr="Six Sigma Kaizen logo">
          <a:extLst>
            <a:ext uri="{FF2B5EF4-FFF2-40B4-BE49-F238E27FC236}">
              <a16:creationId xmlns:a16="http://schemas.microsoft.com/office/drawing/2014/main" id="{5B698377-E8F5-ED69-B061-88FEA0DA7F4E}"/>
            </a:ext>
          </a:extLst>
        </xdr:cNvPr>
        <xdr:cNvPicPr>
          <a:picLocks/>
        </xdr:cNvPicPr>
      </xdr:nvPicPr>
      <xdr:blipFill>
        <a:blip xmlns:r="http://schemas.openxmlformats.org/officeDocument/2006/relationships" r:embed="rId1"/>
        <a:stretch>
          <a:fillRect/>
        </a:stretch>
      </xdr:blipFill>
      <xdr:spPr>
        <a:xfrm>
          <a:off x="11705389" y="31750"/>
          <a:ext cx="1159710" cy="50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2856664</xdr:colOff>
      <xdr:row>0</xdr:row>
      <xdr:rowOff>31750</xdr:rowOff>
    </xdr:from>
    <xdr:to>
      <xdr:col>2</xdr:col>
      <xdr:colOff>4016374</xdr:colOff>
      <xdr:row>1</xdr:row>
      <xdr:rowOff>158750</xdr:rowOff>
    </xdr:to>
    <xdr:pic>
      <xdr:nvPicPr>
        <xdr:cNvPr id="2" name="Brand Logo" descr="Six Sigma Kaizen logo">
          <a:extLst>
            <a:ext uri="{FF2B5EF4-FFF2-40B4-BE49-F238E27FC236}">
              <a16:creationId xmlns:a16="http://schemas.microsoft.com/office/drawing/2014/main" id="{8EFBA6B1-6123-EF02-E6F4-46AB5EEFE38F}"/>
            </a:ext>
          </a:extLst>
        </xdr:cNvPr>
        <xdr:cNvPicPr>
          <a:picLocks/>
        </xdr:cNvPicPr>
      </xdr:nvPicPr>
      <xdr:blipFill>
        <a:blip xmlns:r="http://schemas.openxmlformats.org/officeDocument/2006/relationships" r:embed="rId1"/>
        <a:stretch>
          <a:fillRect/>
        </a:stretch>
      </xdr:blipFill>
      <xdr:spPr>
        <a:xfrm>
          <a:off x="8828839" y="31750"/>
          <a:ext cx="1159710" cy="508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isks" displayName="Risks" ref="A4:Y64" headerRowDxfId="79" dataDxfId="77" totalsRowDxfId="75" headerRowBorderDxfId="78" tableBorderDxfId="76">
  <autoFilter ref="A4:Y64" xr:uid="{00000000-0009-0000-0100-000001000000}"/>
  <tableColumns count="25">
    <tableColumn id="1" xr3:uid="{00000000-0010-0000-0000-000001000000}" name="ID" dataDxfId="74"/>
    <tableColumn id="2" xr3:uid="{00000000-0010-0000-0000-000002000000}" name="Area" dataDxfId="73"/>
    <tableColumn id="3" xr3:uid="{00000000-0010-0000-0000-000003000000}" name="Activity or hazard" dataDxfId="72"/>
    <tableColumn id="4" xr3:uid="{00000000-0010-0000-0000-000004000000}" name="Harm that could result" dataDxfId="71"/>
    <tableColumn id="5" xr3:uid="{00000000-0010-0000-0000-000005000000}" name="Who is exposed" dataDxfId="70"/>
    <tableColumn id="6" xr3:uid="{00000000-0010-0000-0000-000006000000}" name="Existing controls" dataDxfId="69"/>
    <tableColumn id="7" xr3:uid="{00000000-0010-0000-0000-000007000000}" name="Severity (1-5)" dataDxfId="68"/>
    <tableColumn id="8" xr3:uid="{00000000-0010-0000-0000-000008000000}" name="Likelihood (1-5)" dataDxfId="67"/>
    <tableColumn id="9" xr3:uid="{00000000-0010-0000-0000-000009000000}" name="Initial risk" dataDxfId="66">
      <calculatedColumnFormula>IF(OR(Risks[[#This Row],[Severity (1-5)]]="",Risks[[#This Row],[Likelihood (1-5)]]=""),"",Risks[[#This Row],[Severity (1-5)]]*Risks[[#This Row],[Likelihood (1-5)]])</calculatedColumnFormula>
    </tableColumn>
    <tableColumn id="10" xr3:uid="{00000000-0010-0000-0000-00000A000000}" name="Initial band" dataDxfId="65">
      <calculatedColumnFormula>IF(Risks[[#This Row],[Initial risk]]="","",IF(Risks[[#This Row],[Initial risk]]&lt;=Limit_Low,"Low",IF(Risks[[#This Row],[Initial risk]]&lt;=Limit_Medium,"Medium",IF(Risks[[#This Row],[Initial risk]]&lt;=Limit_High,"High","Extreme"))))</calculatedColumnFormula>
    </tableColumn>
    <tableColumn id="11" xr3:uid="{00000000-0010-0000-0000-00000B000000}" name="Additional controls" dataDxfId="64"/>
    <tableColumn id="12" xr3:uid="{00000000-0010-0000-0000-00000C000000}" name="Control level" dataDxfId="63"/>
    <tableColumn id="13" xr3:uid="{00000000-0010-0000-0000-00000D000000}" name="Residual severity" dataDxfId="62"/>
    <tableColumn id="14" xr3:uid="{00000000-0010-0000-0000-00000E000000}" name="Residual likelihood" dataDxfId="61"/>
    <tableColumn id="15" xr3:uid="{00000000-0010-0000-0000-00000F000000}" name="Residual risk" dataDxfId="60">
      <calculatedColumnFormula>IF(OR(Risks[[#This Row],[Residual severity]]="",Risks[[#This Row],[Residual likelihood]]=""),"",Risks[[#This Row],[Residual severity]]*Risks[[#This Row],[Residual likelihood]])</calculatedColumnFormula>
    </tableColumn>
    <tableColumn id="16" xr3:uid="{00000000-0010-0000-0000-000010000000}" name="Residual band" dataDxfId="59">
      <calculatedColumnFormula>IF(Risks[[#This Row],[Residual risk]]="","",IF(Risks[[#This Row],[Residual risk]]&lt;=Limit_Low,"Low",IF(Risks[[#This Row],[Residual risk]]&lt;=Limit_Medium,"Medium",IF(Risks[[#This Row],[Residual risk]]&lt;=Limit_High,"High","Extreme"))))</calculatedColumnFormula>
    </tableColumn>
    <tableColumn id="17" xr3:uid="{00000000-0010-0000-0000-000011000000}" name="Risk reduction" dataDxfId="58">
      <calculatedColumnFormula>IF(OR(Risks[[#This Row],[Initial risk]]="",Risks[[#This Row],[Residual risk]]=""),"",1-Risks[[#This Row],[Residual risk]]/Risks[[#This Row],[Initial risk]])</calculatedColumnFormula>
    </tableColumn>
    <tableColumn id="18" xr3:uid="{00000000-0010-0000-0000-000012000000}" name="Owner" dataDxfId="57"/>
    <tableColumn id="19" xr3:uid="{00000000-0010-0000-0000-000013000000}" name="Due date" dataDxfId="56"/>
    <tableColumn id="20" xr3:uid="{00000000-0010-0000-0000-000014000000}" name="Status" dataDxfId="55"/>
    <tableColumn id="21" xr3:uid="{00000000-0010-0000-0000-000015000000}" name="Date assessed" dataDxfId="54"/>
    <tableColumn id="22" xr3:uid="{00000000-0010-0000-0000-000016000000}" name="Review every (months)" dataDxfId="53"/>
    <tableColumn id="23" xr3:uid="{00000000-0010-0000-0000-000017000000}" name="Next review" dataDxfId="52">
      <calculatedColumnFormula>IF(OR(Risks[[#This Row],[Date assessed]]="",Risks[[#This Row],[Review every (months)]]=""),"",EDATE(Risks[[#This Row],[Date assessed]],Risks[[#This Row],[Review every (months)]]))</calculatedColumnFormula>
    </tableColumn>
    <tableColumn id="24" xr3:uid="{00000000-0010-0000-0000-000018000000}" name="Review status" dataDxfId="51">
      <calculatedColumnFormula>IF(Risks[[#This Row],[Next review]]="","",IF(Risks[[#This Row],[Next review]]&lt;TODAY(),"Overdue",IF(Risks[[#This Row],[Next review]]-TODAY()&lt;=Due_Soon_Days,"Due soon","OK")))</calculatedColumnFormula>
    </tableColumn>
    <tableColumn id="25" xr3:uid="{63F5DAE4-19D6-43D8-A607-05C69EFB598C}" name="Priority rank" dataDxfId="50">
      <calculatedColumnFormula>IF(Risks[[#This Row],[Residual risk]]="","",COUNTIF(Risks[Residual risk],"&gt;"&amp;Risks[[#This Row],[Residual risk]])+COUNTIF(INDEX(Risks[Residual risk],1):Risks[[#This Row],[Residual risk]],Risks[[#This Row],[Residual risk]]))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5BB1997-9CDE-4565-85FE-9D5FF2A3DB5C}">
  <we:reference id="wa200010725" version="1.0.0.1" store="en-US" storeType="OMEX"/>
  <we:alternateReferences>
    <we:reference id="WA200010725" version="1.0.0.1" store="" storeType="OMEX"/>
  </we:alternateReferences>
  <we:properties>
    <we:property name="claude.fileId" value="&quot;47be86d4-4b09-4dd2-9f21-ea3adbe929d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5D8C"/>
    <pageSetUpPr fitToPage="1"/>
  </sheetPr>
  <dimension ref="A1:F40"/>
  <sheetViews>
    <sheetView showGridLines="0" tabSelected="1" zoomScale="80" zoomScaleNormal="80" workbookViewId="0"/>
  </sheetViews>
  <sheetFormatPr defaultRowHeight="15" x14ac:dyDescent="0.25"/>
  <cols>
    <col min="1" max="1" width="5" customWidth="1"/>
    <col min="2" max="2" width="10.7109375" customWidth="1"/>
    <col min="3" max="3" width="36.140625" customWidth="1"/>
    <col min="4" max="4" width="99" customWidth="1"/>
    <col min="5" max="5" width="24.7109375" customWidth="1"/>
    <col min="6" max="6" width="3.85546875" customWidth="1"/>
  </cols>
  <sheetData>
    <row r="1" spans="1:6" ht="38.1" customHeight="1" x14ac:dyDescent="0.25">
      <c r="A1" s="1"/>
      <c r="B1" s="127" t="s">
        <v>188</v>
      </c>
      <c r="C1" s="1"/>
      <c r="D1" s="1"/>
      <c r="E1" s="1"/>
      <c r="F1" s="1"/>
    </row>
    <row r="2" spans="1:6" x14ac:dyDescent="0.25">
      <c r="A2" s="1"/>
      <c r="B2" s="128" t="s">
        <v>189</v>
      </c>
      <c r="C2" s="1"/>
      <c r="D2" s="1"/>
      <c r="E2" s="1"/>
      <c r="F2" s="1"/>
    </row>
    <row r="3" spans="1:6" ht="8.1" customHeight="1" thickBot="1" x14ac:dyDescent="0.3">
      <c r="A3" s="1"/>
      <c r="B3" s="129"/>
      <c r="C3" s="129"/>
      <c r="D3" s="129"/>
      <c r="E3" s="129"/>
      <c r="F3" s="1"/>
    </row>
    <row r="4" spans="1:6" ht="15.75" thickTop="1" x14ac:dyDescent="0.25">
      <c r="A4" s="1"/>
      <c r="B4" s="1"/>
      <c r="C4" s="1"/>
      <c r="D4" s="1"/>
      <c r="E4" s="1"/>
      <c r="F4" s="1"/>
    </row>
    <row r="5" spans="1:6" ht="26.1" customHeight="1" thickBot="1" x14ac:dyDescent="0.3">
      <c r="A5" s="1"/>
      <c r="B5" s="130" t="s">
        <v>190</v>
      </c>
      <c r="C5" s="130"/>
      <c r="D5" s="130"/>
      <c r="E5" s="130"/>
      <c r="F5" s="1"/>
    </row>
    <row r="6" spans="1:6" ht="39.950000000000003" customHeight="1" x14ac:dyDescent="0.25">
      <c r="A6" s="1"/>
      <c r="B6" s="145" t="s">
        <v>191</v>
      </c>
      <c r="C6" s="145"/>
      <c r="D6" s="145"/>
      <c r="E6" s="145"/>
      <c r="F6" s="1"/>
    </row>
    <row r="7" spans="1:6" x14ac:dyDescent="0.25">
      <c r="A7" s="1"/>
      <c r="B7" s="1"/>
      <c r="C7" s="1"/>
      <c r="D7" s="1"/>
      <c r="E7" s="1"/>
      <c r="F7" s="1"/>
    </row>
    <row r="8" spans="1:6" ht="26.1" customHeight="1" thickBot="1" x14ac:dyDescent="0.3">
      <c r="A8" s="1"/>
      <c r="B8" s="130" t="s">
        <v>192</v>
      </c>
      <c r="C8" s="130"/>
      <c r="D8" s="130"/>
      <c r="E8" s="130"/>
      <c r="F8" s="1"/>
    </row>
    <row r="9" spans="1:6" ht="24" customHeight="1" x14ac:dyDescent="0.25">
      <c r="A9" s="1"/>
      <c r="B9" s="7" t="s">
        <v>193</v>
      </c>
      <c r="C9" s="6" t="s">
        <v>194</v>
      </c>
      <c r="D9" s="6" t="s">
        <v>195</v>
      </c>
      <c r="E9" s="7" t="s">
        <v>196</v>
      </c>
      <c r="F9" s="1"/>
    </row>
    <row r="10" spans="1:6" ht="44.1" customHeight="1" x14ac:dyDescent="0.25">
      <c r="A10" s="1"/>
      <c r="B10" s="133">
        <v>1</v>
      </c>
      <c r="C10" s="135" t="s">
        <v>197</v>
      </c>
      <c r="D10" s="131" t="s">
        <v>198</v>
      </c>
      <c r="E10" s="137" t="s">
        <v>199</v>
      </c>
      <c r="F10" s="1"/>
    </row>
    <row r="11" spans="1:6" ht="44.1" customHeight="1" x14ac:dyDescent="0.25">
      <c r="A11" s="1"/>
      <c r="B11" s="134">
        <v>2</v>
      </c>
      <c r="C11" s="136" t="s">
        <v>200</v>
      </c>
      <c r="D11" s="132" t="s">
        <v>201</v>
      </c>
      <c r="E11" s="138" t="s">
        <v>202</v>
      </c>
      <c r="F11" s="1"/>
    </row>
    <row r="12" spans="1:6" ht="44.1" customHeight="1" x14ac:dyDescent="0.25">
      <c r="A12" s="1"/>
      <c r="B12" s="134">
        <v>3</v>
      </c>
      <c r="C12" s="136" t="s">
        <v>203</v>
      </c>
      <c r="D12" s="132" t="s">
        <v>204</v>
      </c>
      <c r="E12" s="138" t="s">
        <v>202</v>
      </c>
      <c r="F12" s="1"/>
    </row>
    <row r="13" spans="1:6" ht="44.1" customHeight="1" x14ac:dyDescent="0.25">
      <c r="A13" s="1"/>
      <c r="B13" s="134">
        <v>4</v>
      </c>
      <c r="C13" s="136" t="s">
        <v>205</v>
      </c>
      <c r="D13" s="132" t="s">
        <v>206</v>
      </c>
      <c r="E13" s="138" t="s">
        <v>202</v>
      </c>
      <c r="F13" s="1"/>
    </row>
    <row r="14" spans="1:6" ht="44.1" customHeight="1" x14ac:dyDescent="0.25">
      <c r="A14" s="1"/>
      <c r="B14" s="134">
        <v>5</v>
      </c>
      <c r="C14" s="136" t="s">
        <v>207</v>
      </c>
      <c r="D14" s="132" t="s">
        <v>208</v>
      </c>
      <c r="E14" s="138" t="s">
        <v>209</v>
      </c>
      <c r="F14" s="1"/>
    </row>
    <row r="15" spans="1:6" x14ac:dyDescent="0.25">
      <c r="A15" s="1"/>
      <c r="B15" s="1"/>
      <c r="C15" s="1"/>
      <c r="D15" s="1"/>
      <c r="E15" s="1"/>
      <c r="F15" s="1"/>
    </row>
    <row r="16" spans="1:6" ht="26.1" customHeight="1" thickBot="1" x14ac:dyDescent="0.3">
      <c r="A16" s="1"/>
      <c r="B16" s="130" t="s">
        <v>210</v>
      </c>
      <c r="C16" s="139"/>
      <c r="D16" s="130"/>
      <c r="E16" s="130"/>
      <c r="F16" s="1"/>
    </row>
    <row r="17" spans="1:6" ht="24" customHeight="1" x14ac:dyDescent="0.25">
      <c r="A17" s="1"/>
      <c r="B17" s="1"/>
      <c r="C17" s="140" t="s">
        <v>211</v>
      </c>
      <c r="D17" s="1" t="s">
        <v>212</v>
      </c>
      <c r="E17" s="1"/>
      <c r="F17" s="1"/>
    </row>
    <row r="18" spans="1:6" ht="24" customHeight="1" x14ac:dyDescent="0.25">
      <c r="A18" s="1"/>
      <c r="B18" s="1"/>
      <c r="C18" s="141" t="s">
        <v>213</v>
      </c>
      <c r="D18" s="1" t="s">
        <v>214</v>
      </c>
      <c r="E18" s="1"/>
      <c r="F18" s="1"/>
    </row>
    <row r="19" spans="1:6" ht="24" customHeight="1" x14ac:dyDescent="0.25">
      <c r="A19" s="1"/>
      <c r="B19" s="1"/>
      <c r="C19" s="142" t="s">
        <v>215</v>
      </c>
      <c r="D19" s="1" t="s">
        <v>216</v>
      </c>
      <c r="E19" s="1"/>
      <c r="F19" s="1"/>
    </row>
    <row r="20" spans="1:6" ht="24" customHeight="1" x14ac:dyDescent="0.25">
      <c r="A20" s="1"/>
      <c r="B20" s="1"/>
      <c r="C20" s="143" t="s">
        <v>217</v>
      </c>
      <c r="D20" s="1" t="s">
        <v>218</v>
      </c>
      <c r="E20" s="1"/>
      <c r="F20" s="1"/>
    </row>
    <row r="21" spans="1:6" ht="24" customHeight="1" x14ac:dyDescent="0.25">
      <c r="A21" s="1"/>
      <c r="B21" s="1"/>
      <c r="C21" s="144" t="s">
        <v>219</v>
      </c>
      <c r="D21" s="1" t="s">
        <v>220</v>
      </c>
      <c r="E21" s="1"/>
      <c r="F21" s="1"/>
    </row>
    <row r="22" spans="1:6" x14ac:dyDescent="0.25">
      <c r="A22" s="1"/>
      <c r="B22" s="1"/>
      <c r="C22" s="1"/>
      <c r="D22" s="1"/>
      <c r="E22" s="1"/>
      <c r="F22" s="1"/>
    </row>
    <row r="23" spans="1:6" ht="26.1" customHeight="1" thickBot="1" x14ac:dyDescent="0.3">
      <c r="A23" s="1"/>
      <c r="B23" s="130" t="s">
        <v>221</v>
      </c>
      <c r="C23" s="130"/>
      <c r="D23" s="130"/>
      <c r="E23" s="130"/>
      <c r="F23" s="1"/>
    </row>
    <row r="24" spans="1:6" ht="21.95" customHeight="1" x14ac:dyDescent="0.25">
      <c r="A24" s="1"/>
      <c r="B24" s="145" t="s">
        <v>1</v>
      </c>
      <c r="C24" s="145"/>
      <c r="D24" s="145"/>
      <c r="E24" s="145"/>
      <c r="F24" s="1"/>
    </row>
    <row r="25" spans="1:6" ht="21.95" customHeight="1" x14ac:dyDescent="0.25">
      <c r="A25" s="1"/>
      <c r="B25" s="146" t="s">
        <v>222</v>
      </c>
      <c r="C25" s="146"/>
      <c r="D25" s="146"/>
      <c r="E25" s="146"/>
      <c r="F25" s="1"/>
    </row>
    <row r="26" spans="1:6" x14ac:dyDescent="0.25">
      <c r="A26" s="1"/>
      <c r="B26" s="1"/>
      <c r="C26" s="1"/>
      <c r="D26" s="1"/>
      <c r="E26" s="1"/>
      <c r="F26" s="1"/>
    </row>
    <row r="27" spans="1:6" ht="26.1" customHeight="1" thickBot="1" x14ac:dyDescent="0.3">
      <c r="A27" s="1"/>
      <c r="B27" s="139" t="s">
        <v>223</v>
      </c>
      <c r="C27" s="139"/>
      <c r="D27" s="139"/>
      <c r="E27" s="139"/>
      <c r="F27" s="1"/>
    </row>
    <row r="28" spans="1:6" ht="48" customHeight="1" x14ac:dyDescent="0.25">
      <c r="A28" s="1"/>
      <c r="B28" s="147" t="s">
        <v>0</v>
      </c>
      <c r="C28" s="148"/>
      <c r="D28" s="148"/>
      <c r="E28" s="149"/>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sheetData>
  <mergeCells count="4">
    <mergeCell ref="B6:E6"/>
    <mergeCell ref="B24:E24"/>
    <mergeCell ref="B25:E25"/>
    <mergeCell ref="B28:E28"/>
  </mergeCells>
  <hyperlinks>
    <hyperlink ref="E10" location="'Settings'!A1" tooltip="Go to the Settings sheet" display="Open Settings  &gt;" xr:uid="{EEF5367C-BF16-4800-830A-376D906BEF91}"/>
    <hyperlink ref="E11" location="'Register'!A1" tooltip="Go to the Register sheet" display="Open Register  &gt;" xr:uid="{601D59F7-AD76-4EB0-BFC9-456EB162E1EE}"/>
    <hyperlink ref="E12" location="'Register'!A1" tooltip="Go to the Register sheet" display="Open Register  &gt;" xr:uid="{C8A7E402-A98E-4065-B1F5-E4474F6479E6}"/>
    <hyperlink ref="E13" location="'Register'!A1" tooltip="Go to the Register sheet" display="Open Register  &gt;" xr:uid="{DC30D334-C275-4121-83C0-7CC91D788D76}"/>
    <hyperlink ref="E14" location="'Dashboard'!A1" tooltip="Go to the Dashboard sheet" display="Open Dashboard  &gt;" xr:uid="{CB4D95C8-D89E-4A28-A864-390F09D289D1}"/>
  </hyperlinks>
  <printOptions horizontalCentered="1"/>
  <pageMargins left="0.4" right="0.4" top="0.5" bottom="0.5" header="0.3" footer="0.3"/>
  <headerFooter>
    <oddFooter>&amp;C&amp;A  |  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B2A49"/>
    <pageSetUpPr fitToPage="1"/>
  </sheetPr>
  <dimension ref="A1:N62"/>
  <sheetViews>
    <sheetView showGridLines="0" workbookViewId="0"/>
  </sheetViews>
  <sheetFormatPr defaultRowHeight="15" x14ac:dyDescent="0.25"/>
  <cols>
    <col min="1" max="1" width="5" customWidth="1"/>
    <col min="2" max="13" width="16" customWidth="1"/>
    <col min="14" max="14" width="3.85546875" customWidth="1"/>
  </cols>
  <sheetData>
    <row r="1" spans="1:14" ht="33.950000000000003" customHeight="1" x14ac:dyDescent="0.25">
      <c r="A1" s="1"/>
      <c r="B1" s="81" t="s">
        <v>147</v>
      </c>
      <c r="C1" s="1"/>
      <c r="D1" s="1"/>
      <c r="E1" s="1"/>
      <c r="F1" s="1"/>
      <c r="G1" s="1"/>
      <c r="H1" s="1"/>
      <c r="I1" s="1"/>
      <c r="J1" s="1"/>
      <c r="K1" s="1"/>
      <c r="L1" s="1"/>
      <c r="M1" s="1"/>
      <c r="N1" s="1"/>
    </row>
    <row r="2" spans="1:14" x14ac:dyDescent="0.25">
      <c r="A2" s="1"/>
      <c r="B2" s="4" t="str">
        <f ca="1">"Live from the Register  |  as of "&amp;TEXT(TODAY(),"d mmm yyyy")&amp;"  |  "&amp;COUNTA(Risks[ID])&amp;" risks assessed"</f>
        <v>Live from the Register  |  as of 7 Oct 2026  |  8 risks assessed</v>
      </c>
      <c r="C2" s="1"/>
      <c r="D2" s="1"/>
      <c r="E2" s="1"/>
      <c r="F2" s="1"/>
      <c r="G2" s="1"/>
      <c r="H2" s="1"/>
      <c r="I2" s="1"/>
      <c r="J2" s="1"/>
      <c r="K2" s="1"/>
      <c r="L2" s="1"/>
      <c r="M2" s="1"/>
      <c r="N2" s="1"/>
    </row>
    <row r="3" spans="1:14" ht="9.9499999999999993" customHeight="1" thickBot="1" x14ac:dyDescent="0.3">
      <c r="A3" s="1"/>
      <c r="B3" s="1"/>
      <c r="C3" s="1"/>
      <c r="D3" s="1"/>
      <c r="E3" s="1"/>
      <c r="F3" s="1"/>
      <c r="G3" s="1"/>
      <c r="H3" s="1"/>
      <c r="I3" s="1"/>
      <c r="J3" s="1"/>
      <c r="K3" s="1"/>
      <c r="L3" s="1"/>
      <c r="M3" s="1"/>
      <c r="N3" s="1"/>
    </row>
    <row r="4" spans="1:14" ht="21.95" customHeight="1" thickTop="1" x14ac:dyDescent="0.25">
      <c r="A4" s="1"/>
      <c r="B4" s="85" t="s">
        <v>148</v>
      </c>
      <c r="C4" s="88"/>
      <c r="D4" s="85" t="s">
        <v>149</v>
      </c>
      <c r="E4" s="88"/>
      <c r="F4" s="85" t="s">
        <v>150</v>
      </c>
      <c r="G4" s="88"/>
      <c r="H4" s="85" t="s">
        <v>151</v>
      </c>
      <c r="I4" s="88"/>
      <c r="J4" s="85" t="s">
        <v>153</v>
      </c>
      <c r="K4" s="88"/>
      <c r="L4" s="85" t="s">
        <v>154</v>
      </c>
      <c r="M4" s="82"/>
      <c r="N4" s="1"/>
    </row>
    <row r="5" spans="1:14" ht="39.950000000000003" customHeight="1" x14ac:dyDescent="0.25">
      <c r="A5" s="1"/>
      <c r="B5" s="86">
        <f>COUNTA(Risks[ID])</f>
        <v>8</v>
      </c>
      <c r="C5" s="89"/>
      <c r="D5" s="86">
        <f>C13+C14</f>
        <v>6</v>
      </c>
      <c r="E5" s="89"/>
      <c r="F5" s="86">
        <f>D13+D14</f>
        <v>0</v>
      </c>
      <c r="G5" s="89"/>
      <c r="H5" s="91">
        <f>IFERROR(AVERAGE(Risks[Risk reduction]),"-")</f>
        <v>0.56944444444444453</v>
      </c>
      <c r="I5" s="89"/>
      <c r="J5" s="86">
        <f ca="1">G57</f>
        <v>1</v>
      </c>
      <c r="K5" s="89"/>
      <c r="L5" s="86">
        <f ca="1">G59</f>
        <v>1</v>
      </c>
      <c r="M5" s="83"/>
      <c r="N5" s="1"/>
    </row>
    <row r="6" spans="1:14" ht="20.100000000000001" customHeight="1" x14ac:dyDescent="0.25">
      <c r="A6" s="1"/>
      <c r="B6" s="87" t="str" cm="1">
        <f t="array" ref="B6">"across "&amp;ROUND(SUMPRODUCT((Risks[Area]&lt;&gt;"")/COUNTIF(Risks[Area],Risks[Area]&amp;"")),0)&amp;" areas"</f>
        <v>across 7 areas</v>
      </c>
      <c r="C6" s="90"/>
      <c r="D6" s="87" t="str">
        <f>IFERROR(TEXT((C13+C14)/C15,"0%")&amp;" of all risks","")</f>
        <v>75% of all risks</v>
      </c>
      <c r="E6" s="90"/>
      <c r="F6" s="87" t="str">
        <f>IFERROR(TEXT((D13+D14)/D15,"0%")&amp;" of all risks","")</f>
        <v>0% of all risks</v>
      </c>
      <c r="G6" s="90"/>
      <c r="H6" s="87" t="s">
        <v>152</v>
      </c>
      <c r="I6" s="90"/>
      <c r="J6" s="87" t="str">
        <f ca="1">"due soon: "&amp;G58&amp;"  |  open: "&amp;G56</f>
        <v>due soon: 1  |  open: 5</v>
      </c>
      <c r="K6" s="90"/>
      <c r="L6" s="87" t="str">
        <f ca="1">"due soon: "&amp;G60</f>
        <v>due soon: 1</v>
      </c>
      <c r="M6" s="84"/>
      <c r="N6" s="1"/>
    </row>
    <row r="7" spans="1:14" ht="9.9499999999999993" customHeight="1" x14ac:dyDescent="0.25">
      <c r="A7" s="1"/>
      <c r="B7" s="1"/>
      <c r="C7" s="1"/>
      <c r="D7" s="1"/>
      <c r="E7" s="1"/>
      <c r="F7" s="1"/>
      <c r="G7" s="1"/>
      <c r="H7" s="1"/>
      <c r="I7" s="1"/>
      <c r="J7" s="1"/>
      <c r="K7" s="1"/>
      <c r="L7" s="1"/>
      <c r="M7" s="1"/>
      <c r="N7" s="1"/>
    </row>
    <row r="8" spans="1:14" ht="9.9499999999999993" customHeight="1" x14ac:dyDescent="0.25">
      <c r="A8" s="1"/>
      <c r="B8" s="1"/>
      <c r="C8" s="1"/>
      <c r="D8" s="1"/>
      <c r="E8" s="1"/>
      <c r="F8" s="1"/>
      <c r="G8" s="1"/>
      <c r="H8" s="1"/>
      <c r="I8" s="1"/>
      <c r="J8" s="1"/>
      <c r="K8" s="1"/>
      <c r="L8" s="1"/>
      <c r="M8" s="1"/>
      <c r="N8" s="1"/>
    </row>
    <row r="9" spans="1:14" ht="24" customHeight="1" thickBot="1" x14ac:dyDescent="0.3">
      <c r="A9" s="1"/>
      <c r="B9" s="5" t="s">
        <v>155</v>
      </c>
      <c r="C9" s="5"/>
      <c r="D9" s="5"/>
      <c r="E9" s="5"/>
      <c r="F9" s="5"/>
      <c r="G9" s="5"/>
      <c r="H9" s="5" t="s">
        <v>156</v>
      </c>
      <c r="I9" s="5"/>
      <c r="J9" s="5"/>
      <c r="K9" s="5"/>
      <c r="L9" s="5"/>
      <c r="M9" s="5"/>
      <c r="N9" s="1"/>
    </row>
    <row r="10" spans="1:14" ht="24" customHeight="1" x14ac:dyDescent="0.25">
      <c r="A10" s="1"/>
      <c r="B10" s="6" t="s">
        <v>95</v>
      </c>
      <c r="C10" s="7" t="s">
        <v>157</v>
      </c>
      <c r="D10" s="7" t="s">
        <v>158</v>
      </c>
      <c r="E10" s="7" t="s">
        <v>159</v>
      </c>
      <c r="F10" s="7" t="s">
        <v>160</v>
      </c>
      <c r="G10" s="7" t="s">
        <v>161</v>
      </c>
      <c r="H10" s="1"/>
      <c r="I10" s="1"/>
      <c r="J10" s="1"/>
      <c r="K10" s="1"/>
      <c r="L10" s="1"/>
      <c r="M10" s="1"/>
      <c r="N10" s="1"/>
    </row>
    <row r="11" spans="1:14" ht="21.95" customHeight="1" x14ac:dyDescent="0.25">
      <c r="A11" s="1"/>
      <c r="B11" s="103" t="str">
        <f>Settings!A14</f>
        <v>Low</v>
      </c>
      <c r="C11" s="13">
        <f>COUNTIF(Risks[Initial band],$B11)</f>
        <v>0</v>
      </c>
      <c r="D11" s="13">
        <f>COUNTIF(Risks[Residual band],$B11)</f>
        <v>3</v>
      </c>
      <c r="E11" s="95">
        <f>D11-C11</f>
        <v>3</v>
      </c>
      <c r="F11" s="93">
        <f t="shared" ref="F11:G14" si="0">IFERROR(C11/C$15,0)</f>
        <v>0</v>
      </c>
      <c r="G11" s="93">
        <f t="shared" si="0"/>
        <v>0.375</v>
      </c>
      <c r="H11" s="1"/>
      <c r="I11" s="1"/>
      <c r="J11" s="1"/>
      <c r="K11" s="1"/>
      <c r="L11" s="1"/>
      <c r="M11" s="1"/>
      <c r="N11" s="1"/>
    </row>
    <row r="12" spans="1:14" ht="21.95" customHeight="1" x14ac:dyDescent="0.25">
      <c r="A12" s="1"/>
      <c r="B12" s="104" t="str">
        <f>Settings!A15</f>
        <v>Medium</v>
      </c>
      <c r="C12" s="14">
        <f>COUNTIF(Risks[Initial band],$B12)</f>
        <v>2</v>
      </c>
      <c r="D12" s="14">
        <f>COUNTIF(Risks[Residual band],$B12)</f>
        <v>5</v>
      </c>
      <c r="E12" s="96">
        <f>D12-C12</f>
        <v>3</v>
      </c>
      <c r="F12" s="94">
        <f t="shared" si="0"/>
        <v>0.25</v>
      </c>
      <c r="G12" s="94">
        <f t="shared" si="0"/>
        <v>0.625</v>
      </c>
      <c r="H12" s="1"/>
      <c r="I12" s="1"/>
      <c r="J12" s="1"/>
      <c r="K12" s="1"/>
      <c r="L12" s="1"/>
      <c r="M12" s="1"/>
      <c r="N12" s="1"/>
    </row>
    <row r="13" spans="1:14" ht="21.95" customHeight="1" x14ac:dyDescent="0.25">
      <c r="A13" s="1"/>
      <c r="B13" s="105" t="str">
        <f>Settings!A16</f>
        <v>High</v>
      </c>
      <c r="C13" s="14">
        <f>COUNTIF(Risks[Initial band],$B13)</f>
        <v>6</v>
      </c>
      <c r="D13" s="14">
        <f>COUNTIF(Risks[Residual band],$B13)</f>
        <v>0</v>
      </c>
      <c r="E13" s="96">
        <f>D13-C13</f>
        <v>-6</v>
      </c>
      <c r="F13" s="94">
        <f t="shared" si="0"/>
        <v>0.75</v>
      </c>
      <c r="G13" s="94">
        <f t="shared" si="0"/>
        <v>0</v>
      </c>
      <c r="H13" s="1"/>
      <c r="I13" s="1"/>
      <c r="J13" s="1"/>
      <c r="K13" s="1"/>
      <c r="L13" s="1"/>
      <c r="M13" s="1"/>
      <c r="N13" s="1"/>
    </row>
    <row r="14" spans="1:14" ht="21.95" customHeight="1" x14ac:dyDescent="0.25">
      <c r="A14" s="1"/>
      <c r="B14" s="106" t="str">
        <f>Settings!A17</f>
        <v>Extreme</v>
      </c>
      <c r="C14" s="14">
        <f>COUNTIF(Risks[Initial band],$B14)</f>
        <v>0</v>
      </c>
      <c r="D14" s="14">
        <f>COUNTIF(Risks[Residual band],$B14)</f>
        <v>0</v>
      </c>
      <c r="E14" s="96">
        <f>D14-C14</f>
        <v>0</v>
      </c>
      <c r="F14" s="94">
        <f t="shared" si="0"/>
        <v>0</v>
      </c>
      <c r="G14" s="94">
        <f t="shared" si="0"/>
        <v>0</v>
      </c>
      <c r="H14" s="1"/>
      <c r="I14" s="1"/>
      <c r="J14" s="1"/>
      <c r="K14" s="1"/>
      <c r="L14" s="1"/>
      <c r="M14" s="1"/>
      <c r="N14" s="1"/>
    </row>
    <row r="15" spans="1:14" ht="21.95" customHeight="1" x14ac:dyDescent="0.25">
      <c r="A15" s="1"/>
      <c r="B15" s="99" t="s">
        <v>162</v>
      </c>
      <c r="C15" s="100">
        <f>SUM(C11:C14)</f>
        <v>8</v>
      </c>
      <c r="D15" s="100">
        <f>SUM(D11:D14)</f>
        <v>8</v>
      </c>
      <c r="E15" s="101">
        <f>D15-C15</f>
        <v>0</v>
      </c>
      <c r="F15" s="102">
        <f>SUM(F11:F14)</f>
        <v>1</v>
      </c>
      <c r="G15" s="102">
        <f>SUM(G11:G14)</f>
        <v>1</v>
      </c>
      <c r="H15" s="1"/>
      <c r="I15" s="1"/>
      <c r="J15" s="1"/>
      <c r="K15" s="1"/>
      <c r="L15" s="1"/>
      <c r="M15" s="1"/>
      <c r="N15" s="1"/>
    </row>
    <row r="16" spans="1:14" ht="9.9499999999999993" customHeight="1" x14ac:dyDescent="0.25">
      <c r="A16" s="1"/>
      <c r="B16" s="1"/>
      <c r="C16" s="1"/>
      <c r="D16" s="1"/>
      <c r="E16" s="1"/>
      <c r="F16" s="1"/>
      <c r="G16" s="1"/>
      <c r="H16" s="1"/>
      <c r="I16" s="1"/>
      <c r="J16" s="1"/>
      <c r="K16" s="1"/>
      <c r="L16" s="1"/>
      <c r="M16" s="1"/>
      <c r="N16" s="1"/>
    </row>
    <row r="17" spans="1:14" ht="24" customHeight="1" thickBot="1" x14ac:dyDescent="0.3">
      <c r="A17" s="1"/>
      <c r="B17" s="5" t="s">
        <v>163</v>
      </c>
      <c r="C17" s="8"/>
      <c r="D17" s="8"/>
      <c r="E17" s="8"/>
      <c r="F17" s="5"/>
      <c r="G17" s="5"/>
      <c r="H17" s="1"/>
      <c r="I17" s="1"/>
      <c r="J17" s="1"/>
      <c r="K17" s="1"/>
      <c r="L17" s="1"/>
      <c r="M17" s="1"/>
      <c r="N17" s="1"/>
    </row>
    <row r="18" spans="1:14" ht="15.75" thickBot="1" x14ac:dyDescent="0.3">
      <c r="A18" s="1"/>
      <c r="B18" s="107" t="s">
        <v>164</v>
      </c>
      <c r="C18" s="112" t="s">
        <v>84</v>
      </c>
      <c r="D18" s="108"/>
      <c r="E18" s="113"/>
      <c r="F18" s="109" t="str">
        <f>"Cells show the number of risks"</f>
        <v>Cells show the number of risks</v>
      </c>
      <c r="G18" s="1"/>
      <c r="H18" s="1"/>
      <c r="I18" s="1"/>
      <c r="J18" s="1"/>
      <c r="K18" s="1"/>
      <c r="L18" s="1"/>
      <c r="M18" s="1"/>
      <c r="N18" s="1"/>
    </row>
    <row r="19" spans="1:14" ht="20.100000000000001" customHeight="1" thickBot="1" x14ac:dyDescent="0.3">
      <c r="A19" s="1"/>
      <c r="B19" s="110" t="s">
        <v>165</v>
      </c>
      <c r="C19" s="114">
        <v>1</v>
      </c>
      <c r="D19" s="114">
        <v>2</v>
      </c>
      <c r="E19" s="114">
        <v>3</v>
      </c>
      <c r="F19" s="114">
        <v>4</v>
      </c>
      <c r="G19" s="114">
        <v>5</v>
      </c>
      <c r="H19" s="1"/>
      <c r="I19" s="1"/>
      <c r="J19" s="1"/>
      <c r="K19" s="1"/>
      <c r="L19" s="1"/>
      <c r="M19" s="1"/>
      <c r="N19" s="1"/>
    </row>
    <row r="20" spans="1:14" ht="30" customHeight="1" thickBot="1" x14ac:dyDescent="0.3">
      <c r="A20" s="1"/>
      <c r="B20" s="110">
        <v>5</v>
      </c>
      <c r="C20" s="111">
        <f>IF($C$18="Before controls",COUNTIFS(Risks[Severity (1-5)],$B20,Risks[Likelihood (1-5)],C$19),COUNTIFS(Risks[Residual severity],$B20,Risks[Residual likelihood],C$19))</f>
        <v>3</v>
      </c>
      <c r="D20" s="111">
        <f>IF($C$18="Before controls",COUNTIFS(Risks[Severity (1-5)],$B20,Risks[Likelihood (1-5)],D$19),COUNTIFS(Risks[Residual severity],$B20,Risks[Residual likelihood],D$19))</f>
        <v>0</v>
      </c>
      <c r="E20" s="111">
        <f>IF($C$18="Before controls",COUNTIFS(Risks[Severity (1-5)],$B20,Risks[Likelihood (1-5)],E$19),COUNTIFS(Risks[Residual severity],$B20,Risks[Residual likelihood],E$19))</f>
        <v>0</v>
      </c>
      <c r="F20" s="111">
        <f>IF($C$18="Before controls",COUNTIFS(Risks[Severity (1-5)],$B20,Risks[Likelihood (1-5)],F$19),COUNTIFS(Risks[Residual severity],$B20,Risks[Residual likelihood],F$19))</f>
        <v>0</v>
      </c>
      <c r="G20" s="111">
        <f>IF($C$18="Before controls",COUNTIFS(Risks[Severity (1-5)],$B20,Risks[Likelihood (1-5)],G$19),COUNTIFS(Risks[Residual severity],$B20,Risks[Residual likelihood],G$19))</f>
        <v>0</v>
      </c>
      <c r="H20" s="1"/>
      <c r="I20" s="1"/>
      <c r="J20" s="1"/>
      <c r="K20" s="1"/>
      <c r="L20" s="1"/>
      <c r="M20" s="1"/>
      <c r="N20" s="1"/>
    </row>
    <row r="21" spans="1:14" ht="30" customHeight="1" thickBot="1" x14ac:dyDescent="0.3">
      <c r="A21" s="1"/>
      <c r="B21" s="110">
        <v>4</v>
      </c>
      <c r="C21" s="111">
        <f>IF($C$18="Before controls",COUNTIFS(Risks[Severity (1-5)],$B21,Risks[Likelihood (1-5)],C$19),COUNTIFS(Risks[Residual severity],$B21,Risks[Residual likelihood],C$19))</f>
        <v>1</v>
      </c>
      <c r="D21" s="111">
        <f>IF($C$18="Before controls",COUNTIFS(Risks[Severity (1-5)],$B21,Risks[Likelihood (1-5)],D$19),COUNTIFS(Risks[Residual severity],$B21,Risks[Residual likelihood],D$19))</f>
        <v>0</v>
      </c>
      <c r="E21" s="111">
        <f>IF($C$18="Before controls",COUNTIFS(Risks[Severity (1-5)],$B21,Risks[Likelihood (1-5)],E$19),COUNTIFS(Risks[Residual severity],$B21,Risks[Residual likelihood],E$19))</f>
        <v>0</v>
      </c>
      <c r="F21" s="111">
        <f>IF($C$18="Before controls",COUNTIFS(Risks[Severity (1-5)],$B21,Risks[Likelihood (1-5)],F$19),COUNTIFS(Risks[Residual severity],$B21,Risks[Residual likelihood],F$19))</f>
        <v>0</v>
      </c>
      <c r="G21" s="111">
        <f>IF($C$18="Before controls",COUNTIFS(Risks[Severity (1-5)],$B21,Risks[Likelihood (1-5)],G$19),COUNTIFS(Risks[Residual severity],$B21,Risks[Residual likelihood],G$19))</f>
        <v>0</v>
      </c>
      <c r="H21" s="1"/>
      <c r="I21" s="1"/>
      <c r="J21" s="1"/>
      <c r="K21" s="1"/>
      <c r="L21" s="1"/>
      <c r="M21" s="1"/>
      <c r="N21" s="1"/>
    </row>
    <row r="22" spans="1:14" ht="30" customHeight="1" thickBot="1" x14ac:dyDescent="0.3">
      <c r="A22" s="1"/>
      <c r="B22" s="110">
        <v>3</v>
      </c>
      <c r="C22" s="111">
        <f>IF($C$18="Before controls",COUNTIFS(Risks[Severity (1-5)],$B22,Risks[Likelihood (1-5)],C$19),COUNTIFS(Risks[Residual severity],$B22,Risks[Residual likelihood],C$19))</f>
        <v>0</v>
      </c>
      <c r="D22" s="111">
        <f>IF($C$18="Before controls",COUNTIFS(Risks[Severity (1-5)],$B22,Risks[Likelihood (1-5)],D$19),COUNTIFS(Risks[Residual severity],$B22,Risks[Residual likelihood],D$19))</f>
        <v>2</v>
      </c>
      <c r="E22" s="111">
        <f>IF($C$18="Before controls",COUNTIFS(Risks[Severity (1-5)],$B22,Risks[Likelihood (1-5)],E$19),COUNTIFS(Risks[Residual severity],$B22,Risks[Residual likelihood],E$19))</f>
        <v>0</v>
      </c>
      <c r="F22" s="111">
        <f>IF($C$18="Before controls",COUNTIFS(Risks[Severity (1-5)],$B22,Risks[Likelihood (1-5)],F$19),COUNTIFS(Risks[Residual severity],$B22,Risks[Residual likelihood],F$19))</f>
        <v>0</v>
      </c>
      <c r="G22" s="111">
        <f>IF($C$18="Before controls",COUNTIFS(Risks[Severity (1-5)],$B22,Risks[Likelihood (1-5)],G$19),COUNTIFS(Risks[Residual severity],$B22,Risks[Residual likelihood],G$19))</f>
        <v>0</v>
      </c>
      <c r="H22" s="1"/>
      <c r="I22" s="1"/>
      <c r="J22" s="1"/>
      <c r="K22" s="1"/>
      <c r="L22" s="1"/>
      <c r="M22" s="1"/>
      <c r="N22" s="1"/>
    </row>
    <row r="23" spans="1:14" ht="30" customHeight="1" thickBot="1" x14ac:dyDescent="0.3">
      <c r="A23" s="1"/>
      <c r="B23" s="110">
        <v>2</v>
      </c>
      <c r="C23" s="111">
        <f>IF($C$18="Before controls",COUNTIFS(Risks[Severity (1-5)],$B23,Risks[Likelihood (1-5)],C$19),COUNTIFS(Risks[Residual severity],$B23,Risks[Residual likelihood],C$19))</f>
        <v>0</v>
      </c>
      <c r="D23" s="111">
        <f>IF($C$18="Before controls",COUNTIFS(Risks[Severity (1-5)],$B23,Risks[Likelihood (1-5)],D$19),COUNTIFS(Risks[Residual severity],$B23,Risks[Residual likelihood],D$19))</f>
        <v>2</v>
      </c>
      <c r="E23" s="111">
        <f>IF($C$18="Before controls",COUNTIFS(Risks[Severity (1-5)],$B23,Risks[Likelihood (1-5)],E$19),COUNTIFS(Risks[Residual severity],$B23,Risks[Residual likelihood],E$19))</f>
        <v>0</v>
      </c>
      <c r="F23" s="111">
        <f>IF($C$18="Before controls",COUNTIFS(Risks[Severity (1-5)],$B23,Risks[Likelihood (1-5)],F$19),COUNTIFS(Risks[Residual severity],$B23,Risks[Residual likelihood],F$19))</f>
        <v>0</v>
      </c>
      <c r="G23" s="111">
        <f>IF($C$18="Before controls",COUNTIFS(Risks[Severity (1-5)],$B23,Risks[Likelihood (1-5)],G$19),COUNTIFS(Risks[Residual severity],$B23,Risks[Residual likelihood],G$19))</f>
        <v>0</v>
      </c>
      <c r="H23" s="1"/>
      <c r="I23" s="1"/>
      <c r="J23" s="1"/>
      <c r="K23" s="1"/>
      <c r="L23" s="1"/>
      <c r="M23" s="1"/>
      <c r="N23" s="1"/>
    </row>
    <row r="24" spans="1:14" ht="30" customHeight="1" thickBot="1" x14ac:dyDescent="0.3">
      <c r="A24" s="1"/>
      <c r="B24" s="110">
        <v>1</v>
      </c>
      <c r="C24" s="111">
        <f>IF($C$18="Before controls",COUNTIFS(Risks[Severity (1-5)],$B24,Risks[Likelihood (1-5)],C$19),COUNTIFS(Risks[Residual severity],$B24,Risks[Residual likelihood],C$19))</f>
        <v>0</v>
      </c>
      <c r="D24" s="111">
        <f>IF($C$18="Before controls",COUNTIFS(Risks[Severity (1-5)],$B24,Risks[Likelihood (1-5)],D$19),COUNTIFS(Risks[Residual severity],$B24,Risks[Residual likelihood],D$19))</f>
        <v>0</v>
      </c>
      <c r="E24" s="111">
        <f>IF($C$18="Before controls",COUNTIFS(Risks[Severity (1-5)],$B24,Risks[Likelihood (1-5)],E$19),COUNTIFS(Risks[Residual severity],$B24,Risks[Residual likelihood],E$19))</f>
        <v>0</v>
      </c>
      <c r="F24" s="111">
        <f>IF($C$18="Before controls",COUNTIFS(Risks[Severity (1-5)],$B24,Risks[Likelihood (1-5)],F$19),COUNTIFS(Risks[Residual severity],$B24,Risks[Residual likelihood],F$19))</f>
        <v>0</v>
      </c>
      <c r="G24" s="111">
        <f>IF($C$18="Before controls",COUNTIFS(Risks[Severity (1-5)],$B24,Risks[Likelihood (1-5)],G$19),COUNTIFS(Risks[Residual severity],$B24,Risks[Residual likelihood],G$19))</f>
        <v>0</v>
      </c>
      <c r="H24" s="1"/>
      <c r="I24" s="1"/>
      <c r="J24" s="1"/>
      <c r="K24" s="1"/>
      <c r="L24" s="1"/>
      <c r="M24" s="1"/>
      <c r="N24" s="1"/>
    </row>
    <row r="25" spans="1:14" x14ac:dyDescent="0.25">
      <c r="A25" s="1"/>
      <c r="B25" s="109" t="s">
        <v>166</v>
      </c>
      <c r="C25" s="1"/>
      <c r="D25" s="1"/>
      <c r="E25" s="1"/>
      <c r="F25" s="1"/>
      <c r="G25" s="1"/>
      <c r="H25" s="1"/>
      <c r="I25" s="1"/>
      <c r="J25" s="1"/>
      <c r="K25" s="1"/>
      <c r="L25" s="1"/>
      <c r="M25" s="1"/>
      <c r="N25" s="1"/>
    </row>
    <row r="26" spans="1:14" ht="9.9499999999999993" customHeight="1" x14ac:dyDescent="0.25">
      <c r="A26" s="1"/>
      <c r="B26" s="1"/>
      <c r="C26" s="1"/>
      <c r="D26" s="1"/>
      <c r="E26" s="1"/>
      <c r="F26" s="1"/>
      <c r="G26" s="1"/>
      <c r="H26" s="1"/>
      <c r="I26" s="1"/>
      <c r="J26" s="1"/>
      <c r="K26" s="1"/>
      <c r="L26" s="1"/>
      <c r="M26" s="1"/>
      <c r="N26" s="1"/>
    </row>
    <row r="27" spans="1:14" ht="24" customHeight="1" thickBot="1" x14ac:dyDescent="0.3">
      <c r="A27" s="1"/>
      <c r="B27" s="8" t="s">
        <v>167</v>
      </c>
      <c r="C27" s="8"/>
      <c r="D27" s="8"/>
      <c r="E27" s="8"/>
      <c r="F27" s="8"/>
      <c r="G27" s="8"/>
      <c r="H27" s="8"/>
      <c r="I27" s="8"/>
      <c r="J27" s="8"/>
      <c r="K27" s="8"/>
      <c r="L27" s="8"/>
      <c r="M27" s="8"/>
      <c r="N27" s="1"/>
    </row>
    <row r="28" spans="1:14" ht="24" customHeight="1" x14ac:dyDescent="0.25">
      <c r="A28" s="1"/>
      <c r="B28" s="115" t="s">
        <v>16</v>
      </c>
      <c r="C28" s="115" t="s">
        <v>17</v>
      </c>
      <c r="D28" s="115"/>
      <c r="E28" s="115" t="s">
        <v>18</v>
      </c>
      <c r="F28" s="115"/>
      <c r="G28" s="115"/>
      <c r="H28" s="116" t="s">
        <v>168</v>
      </c>
      <c r="I28" s="116" t="s">
        <v>95</v>
      </c>
      <c r="J28" s="115" t="s">
        <v>33</v>
      </c>
      <c r="K28" s="115"/>
      <c r="L28" s="116" t="s">
        <v>169</v>
      </c>
      <c r="M28" s="116" t="s">
        <v>35</v>
      </c>
      <c r="N28" s="1"/>
    </row>
    <row r="29" spans="1:14" ht="21.95" customHeight="1" x14ac:dyDescent="0.25">
      <c r="A29" s="80">
        <v>1</v>
      </c>
      <c r="B29" s="97" t="str">
        <f>IFERROR(IF(INDEX(Risks[ID],MATCH($A29,Risks[Priority rank],0))="","",INDEX(Risks[ID],MATCH($A29,Risks[Priority rank],0))),"")</f>
        <v>R-04</v>
      </c>
      <c r="C29" s="92" t="str">
        <f>IFERROR(IF(INDEX(Risks[Area],MATCH($A29,Risks[Priority rank],0))="","",INDEX(Risks[Area],MATCH($A29,Risks[Priority rank],0))),"")</f>
        <v>Assembly</v>
      </c>
      <c r="D29" s="92"/>
      <c r="E29" s="92" t="str">
        <f>IFERROR(IF(INDEX(Risks[Activity or hazard],MATCH($A29,Risks[Priority rank],0))="","",INDEX(Risks[Activity or hazard],MATCH($A29,Risks[Priority rank],0))),"")</f>
        <v>Manual lifting of 25 kg parts</v>
      </c>
      <c r="F29" s="92"/>
      <c r="G29" s="92"/>
      <c r="H29" s="98">
        <f>IFERROR(IF(INDEX(Risks[Residual risk],MATCH($A29,Risks[Priority rank],0))="","",INDEX(Risks[Residual risk],MATCH($A29,Risks[Priority rank],0))),"")</f>
        <v>6</v>
      </c>
      <c r="I29" s="14" t="str">
        <f>IFERROR(IF(INDEX(Risks[Residual band],MATCH($A29,Risks[Priority rank],0))="","",INDEX(Risks[Residual band],MATCH($A29,Risks[Priority rank],0))),"")</f>
        <v>Medium</v>
      </c>
      <c r="J29" s="92" t="str">
        <f>IFERROR(IF(INDEX(Risks[Owner],MATCH($A29,Risks[Priority rank],0))="","",INDEX(Risks[Owner],MATCH($A29,Risks[Priority rank],0))),"")</f>
        <v>EHS manager</v>
      </c>
      <c r="K29" s="92"/>
      <c r="L29" s="117">
        <f>IFERROR(IF(INDEX(Risks[Due date],MATCH($A29,Risks[Priority rank],0))="","",INDEX(Risks[Due date],MATCH($A29,Risks[Priority rank],0))),"")</f>
        <v>46265</v>
      </c>
      <c r="M29" s="14" t="str">
        <f>IFERROR(IF(INDEX(Risks[Status],MATCH($A29,Risks[Priority rank],0))="","",INDEX(Risks[Status],MATCH($A29,Risks[Priority rank],0))),"")</f>
        <v>Verified</v>
      </c>
      <c r="N29" s="1"/>
    </row>
    <row r="30" spans="1:14" ht="21.95" customHeight="1" x14ac:dyDescent="0.25">
      <c r="A30" s="80">
        <v>2</v>
      </c>
      <c r="B30" s="97" t="str">
        <f>IFERROR(IF(INDEX(Risks[ID],MATCH($A30,Risks[Priority rank],0))="","",INDEX(Risks[ID],MATCH($A30,Risks[Priority rank],0))),"")</f>
        <v>R-06</v>
      </c>
      <c r="C30" s="92" t="str">
        <f>IFERROR(IF(INDEX(Risks[Area],MATCH($A30,Risks[Priority rank],0))="","",INDEX(Risks[Area],MATCH($A30,Risks[Priority rank],0))),"")</f>
        <v>Cutting</v>
      </c>
      <c r="D30" s="92"/>
      <c r="E30" s="92" t="str">
        <f>IFERROR(IF(INDEX(Risks[Activity or hazard],MATCH($A30,Risks[Priority rank],0))="","",INDEX(Risks[Activity or hazard],MATCH($A30,Risks[Priority rank],0))),"")</f>
        <v>Noise above the action level at the saws</v>
      </c>
      <c r="F30" s="92"/>
      <c r="G30" s="92"/>
      <c r="H30" s="98">
        <f>IFERROR(IF(INDEX(Risks[Residual risk],MATCH($A30,Risks[Priority rank],0))="","",INDEX(Risks[Residual risk],MATCH($A30,Risks[Priority rank],0))),"")</f>
        <v>6</v>
      </c>
      <c r="I30" s="14" t="str">
        <f>IFERROR(IF(INDEX(Risks[Residual band],MATCH($A30,Risks[Priority rank],0))="","",INDEX(Risks[Residual band],MATCH($A30,Risks[Priority rank],0))),"")</f>
        <v>Medium</v>
      </c>
      <c r="J30" s="92" t="str">
        <f>IFERROR(IF(INDEX(Risks[Owner],MATCH($A30,Risks[Priority rank],0))="","",INDEX(Risks[Owner],MATCH($A30,Risks[Priority rank],0))),"")</f>
        <v>EHS manager</v>
      </c>
      <c r="K30" s="92"/>
      <c r="L30" s="117">
        <f>IFERROR(IF(INDEX(Risks[Due date],MATCH($A30,Risks[Priority rank],0))="","",INDEX(Risks[Due date],MATCH($A30,Risks[Priority rank],0))),"")</f>
        <v>46371</v>
      </c>
      <c r="M30" s="14" t="str">
        <f>IFERROR(IF(INDEX(Risks[Status],MATCH($A30,Risks[Priority rank],0))="","",INDEX(Risks[Status],MATCH($A30,Risks[Priority rank],0))),"")</f>
        <v>Open</v>
      </c>
      <c r="N30" s="1"/>
    </row>
    <row r="31" spans="1:14" ht="21.95" customHeight="1" x14ac:dyDescent="0.25">
      <c r="A31" s="80">
        <v>3</v>
      </c>
      <c r="B31" s="97" t="str">
        <f>IFERROR(IF(INDEX(Risks[ID],MATCH($A31,Risks[Priority rank],0))="","",INDEX(Risks[ID],MATCH($A31,Risks[Priority rank],0))),"")</f>
        <v>R-01</v>
      </c>
      <c r="C31" s="92" t="str">
        <f>IFERROR(IF(INDEX(Risks[Area],MATCH($A31,Risks[Priority rank],0))="","",INDEX(Risks[Area],MATCH($A31,Risks[Priority rank],0))),"")</f>
        <v>Press line</v>
      </c>
      <c r="D31" s="92"/>
      <c r="E31" s="92" t="str">
        <f>IFERROR(IF(INDEX(Risks[Activity or hazard],MATCH($A31,Risks[Priority rank],0))="","",INDEX(Risks[Activity or hazard],MATCH($A31,Risks[Priority rank],0))),"")</f>
        <v>Press closes on the operator's hands</v>
      </c>
      <c r="F31" s="92"/>
      <c r="G31" s="92"/>
      <c r="H31" s="98">
        <f>IFERROR(IF(INDEX(Risks[Residual risk],MATCH($A31,Risks[Priority rank],0))="","",INDEX(Risks[Residual risk],MATCH($A31,Risks[Priority rank],0))),"")</f>
        <v>5</v>
      </c>
      <c r="I31" s="14" t="str">
        <f>IFERROR(IF(INDEX(Risks[Residual band],MATCH($A31,Risks[Priority rank],0))="","",INDEX(Risks[Residual band],MATCH($A31,Risks[Priority rank],0))),"")</f>
        <v>Medium</v>
      </c>
      <c r="J31" s="92" t="str">
        <f>IFERROR(IF(INDEX(Risks[Owner],MATCH($A31,Risks[Priority rank],0))="","",INDEX(Risks[Owner],MATCH($A31,Risks[Priority rank],0))),"")</f>
        <v>Production supervisor</v>
      </c>
      <c r="K31" s="92"/>
      <c r="L31" s="117">
        <f>IFERROR(IF(INDEX(Risks[Due date],MATCH($A31,Risks[Priority rank],0))="","",INDEX(Risks[Due date],MATCH($A31,Risks[Priority rank],0))),"")</f>
        <v>46341</v>
      </c>
      <c r="M31" s="14" t="str">
        <f>IFERROR(IF(INDEX(Risks[Status],MATCH($A31,Risks[Priority rank],0))="","",INDEX(Risks[Status],MATCH($A31,Risks[Priority rank],0))),"")</f>
        <v>In progress</v>
      </c>
      <c r="N31" s="1"/>
    </row>
    <row r="32" spans="1:14" ht="21.95" customHeight="1" x14ac:dyDescent="0.25">
      <c r="A32" s="80">
        <v>4</v>
      </c>
      <c r="B32" s="97" t="str">
        <f>IFERROR(IF(INDEX(Risks[ID],MATCH($A32,Risks[Priority rank],0))="","",INDEX(Risks[ID],MATCH($A32,Risks[Priority rank],0))),"")</f>
        <v>R-02</v>
      </c>
      <c r="C32" s="92" t="str">
        <f>IFERROR(IF(INDEX(Risks[Area],MATCH($A32,Risks[Priority rank],0))="","",INDEX(Risks[Area],MATCH($A32,Risks[Priority rank],0))),"")</f>
        <v>Shipping dock</v>
      </c>
      <c r="D32" s="92"/>
      <c r="E32" s="92" t="str">
        <f>IFERROR(IF(INDEX(Risks[Activity or hazard],MATCH($A32,Risks[Priority rank],0))="","",INDEX(Risks[Activity or hazard],MATCH($A32,Risks[Priority rank],0))),"")</f>
        <v>Forklift and pedestrian conflict</v>
      </c>
      <c r="F32" s="92"/>
      <c r="G32" s="92"/>
      <c r="H32" s="98">
        <f>IFERROR(IF(INDEX(Risks[Residual risk],MATCH($A32,Risks[Priority rank],0))="","",INDEX(Risks[Residual risk],MATCH($A32,Risks[Priority rank],0))),"")</f>
        <v>5</v>
      </c>
      <c r="I32" s="14" t="str">
        <f>IFERROR(IF(INDEX(Risks[Residual band],MATCH($A32,Risks[Priority rank],0))="","",INDEX(Risks[Residual band],MATCH($A32,Risks[Priority rank],0))),"")</f>
        <v>Medium</v>
      </c>
      <c r="J32" s="92" t="str">
        <f>IFERROR(IF(INDEX(Risks[Owner],MATCH($A32,Risks[Priority rank],0))="","",INDEX(Risks[Owner],MATCH($A32,Risks[Priority rank],0))),"")</f>
        <v>Warehouse lead</v>
      </c>
      <c r="K32" s="92"/>
      <c r="L32" s="117">
        <f>IFERROR(IF(INDEX(Risks[Due date],MATCH($A32,Risks[Priority rank],0))="","",INDEX(Risks[Due date],MATCH($A32,Risks[Priority rank],0))),"")</f>
        <v>46295</v>
      </c>
      <c r="M32" s="14" t="str">
        <f>IFERROR(IF(INDEX(Risks[Status],MATCH($A32,Risks[Priority rank],0))="","",INDEX(Risks[Status],MATCH($A32,Risks[Priority rank],0))),"")</f>
        <v>Done</v>
      </c>
      <c r="N32" s="1"/>
    </row>
    <row r="33" spans="1:14" ht="21.95" customHeight="1" x14ac:dyDescent="0.25">
      <c r="A33" s="80">
        <v>5</v>
      </c>
      <c r="B33" s="97" t="str">
        <f>IFERROR(IF(INDEX(Risks[ID],MATCH($A33,Risks[Priority rank],0))="","",INDEX(Risks[ID],MATCH($A33,Risks[Priority rank],0))),"")</f>
        <v>R-03</v>
      </c>
      <c r="C33" s="92" t="str">
        <f>IFERROR(IF(INDEX(Risks[Area],MATCH($A33,Risks[Priority rank],0))="","",INDEX(Risks[Area],MATCH($A33,Risks[Priority rank],0))),"")</f>
        <v>Machining</v>
      </c>
      <c r="D33" s="92"/>
      <c r="E33" s="92" t="str">
        <f>IFERROR(IF(INDEX(Risks[Activity or hazard],MATCH($A33,Risks[Priority rank],0))="","",INDEX(Risks[Activity or hazard],MATCH($A33,Risks[Priority rank],0))),"")</f>
        <v>Unexpected start-up during maintenance</v>
      </c>
      <c r="F33" s="92"/>
      <c r="G33" s="92"/>
      <c r="H33" s="98">
        <f>IFERROR(IF(INDEX(Risks[Residual risk],MATCH($A33,Risks[Priority rank],0))="","",INDEX(Risks[Residual risk],MATCH($A33,Risks[Priority rank],0))),"")</f>
        <v>5</v>
      </c>
      <c r="I33" s="14" t="str">
        <f>IFERROR(IF(INDEX(Risks[Residual band],MATCH($A33,Risks[Priority rank],0))="","",INDEX(Risks[Residual band],MATCH($A33,Risks[Priority rank],0))),"")</f>
        <v>Medium</v>
      </c>
      <c r="J33" s="92" t="str">
        <f>IFERROR(IF(INDEX(Risks[Owner],MATCH($A33,Risks[Priority rank],0))="","",INDEX(Risks[Owner],MATCH($A33,Risks[Priority rank],0))),"")</f>
        <v>Maintenance lead</v>
      </c>
      <c r="K33" s="92"/>
      <c r="L33" s="117">
        <f>IFERROR(IF(INDEX(Risks[Due date],MATCH($A33,Risks[Priority rank],0))="","",INDEX(Risks[Due date],MATCH($A33,Risks[Priority rank],0))),"")</f>
        <v>46280</v>
      </c>
      <c r="M33" s="14" t="str">
        <f>IFERROR(IF(INDEX(Risks[Status],MATCH($A33,Risks[Priority rank],0))="","",INDEX(Risks[Status],MATCH($A33,Risks[Priority rank],0))),"")</f>
        <v>Open</v>
      </c>
      <c r="N33" s="1"/>
    </row>
    <row r="34" spans="1:14" ht="21.95" customHeight="1" x14ac:dyDescent="0.25">
      <c r="A34" s="80">
        <v>6</v>
      </c>
      <c r="B34" s="97" t="str">
        <f>IFERROR(IF(INDEX(Risks[ID],MATCH($A34,Risks[Priority rank],0))="","",INDEX(Risks[ID],MATCH($A34,Risks[Priority rank],0))),"")</f>
        <v>R-05</v>
      </c>
      <c r="C34" s="92" t="str">
        <f>IFERROR(IF(INDEX(Risks[Area],MATCH($A34,Risks[Priority rank],0))="","",INDEX(Risks[Area],MATCH($A34,Risks[Priority rank],0))),"")</f>
        <v>Parts washing</v>
      </c>
      <c r="D34" s="92"/>
      <c r="E34" s="92" t="str">
        <f>IFERROR(IF(INDEX(Risks[Activity or hazard],MATCH($A34,Risks[Priority rank],0))="","",INDEX(Risks[Activity or hazard],MATCH($A34,Risks[Priority rank],0))),"")</f>
        <v>Solvent vapor in the parts washer</v>
      </c>
      <c r="F34" s="92"/>
      <c r="G34" s="92"/>
      <c r="H34" s="98">
        <f>IFERROR(IF(INDEX(Risks[Residual risk],MATCH($A34,Risks[Priority rank],0))="","",INDEX(Risks[Residual risk],MATCH($A34,Risks[Priority rank],0))),"")</f>
        <v>4</v>
      </c>
      <c r="I34" s="14" t="str">
        <f>IFERROR(IF(INDEX(Risks[Residual band],MATCH($A34,Risks[Priority rank],0))="","",INDEX(Risks[Residual band],MATCH($A34,Risks[Priority rank],0))),"")</f>
        <v>Low</v>
      </c>
      <c r="J34" s="92" t="str">
        <f>IFERROR(IF(INDEX(Risks[Owner],MATCH($A34,Risks[Priority rank],0))="","",INDEX(Risks[Owner],MATCH($A34,Risks[Priority rank],0))),"")</f>
        <v>Facilities lead</v>
      </c>
      <c r="K34" s="92"/>
      <c r="L34" s="117">
        <f>IFERROR(IF(INDEX(Risks[Due date],MATCH($A34,Risks[Priority rank],0))="","",INDEX(Risks[Due date],MATCH($A34,Risks[Priority rank],0))),"")</f>
        <v>46320</v>
      </c>
      <c r="M34" s="14" t="str">
        <f>IFERROR(IF(INDEX(Risks[Status],MATCH($A34,Risks[Priority rank],0))="","",INDEX(Risks[Status],MATCH($A34,Risks[Priority rank],0))),"")</f>
        <v>In progress</v>
      </c>
      <c r="N34" s="1"/>
    </row>
    <row r="35" spans="1:14" ht="21.95" customHeight="1" x14ac:dyDescent="0.25">
      <c r="A35" s="80">
        <v>7</v>
      </c>
      <c r="B35" s="97" t="str">
        <f>IFERROR(IF(INDEX(Risks[ID],MATCH($A35,Risks[Priority rank],0))="","",INDEX(Risks[ID],MATCH($A35,Risks[Priority rank],0))),"")</f>
        <v>R-07</v>
      </c>
      <c r="C35" s="92" t="str">
        <f>IFERROR(IF(INDEX(Risks[Area],MATCH($A35,Risks[Priority rank],0))="","",INDEX(Risks[Area],MATCH($A35,Risks[Priority rank],0))),"")</f>
        <v>Parts washing</v>
      </c>
      <c r="D35" s="92"/>
      <c r="E35" s="92" t="str">
        <f>IFERROR(IF(INDEX(Risks[Activity or hazard],MATCH($A35,Risks[Priority rank],0))="","",INDEX(Risks[Activity or hazard],MATCH($A35,Risks[Priority rank],0))),"")</f>
        <v>Wet floor at the wash station</v>
      </c>
      <c r="F35" s="92"/>
      <c r="G35" s="92"/>
      <c r="H35" s="98">
        <f>IFERROR(IF(INDEX(Risks[Residual risk],MATCH($A35,Risks[Priority rank],0))="","",INDEX(Risks[Residual risk],MATCH($A35,Risks[Priority rank],0))),"")</f>
        <v>4</v>
      </c>
      <c r="I35" s="14" t="str">
        <f>IFERROR(IF(INDEX(Risks[Residual band],MATCH($A35,Risks[Priority rank],0))="","",INDEX(Risks[Residual band],MATCH($A35,Risks[Priority rank],0))),"")</f>
        <v>Low</v>
      </c>
      <c r="J35" s="92" t="str">
        <f>IFERROR(IF(INDEX(Risks[Owner],MATCH($A35,Risks[Priority rank],0))="","",INDEX(Risks[Owner],MATCH($A35,Risks[Priority rank],0))),"")</f>
        <v>Facilities lead</v>
      </c>
      <c r="K35" s="92"/>
      <c r="L35" s="117">
        <f>IFERROR(IF(INDEX(Risks[Due date],MATCH($A35,Risks[Priority rank],0))="","",INDEX(Risks[Due date],MATCH($A35,Risks[Priority rank],0))),"")</f>
        <v>46315</v>
      </c>
      <c r="M35" s="14" t="str">
        <f>IFERROR(IF(INDEX(Risks[Status],MATCH($A35,Risks[Priority rank],0))="","",INDEX(Risks[Status],MATCH($A35,Risks[Priority rank],0))),"")</f>
        <v>Done</v>
      </c>
      <c r="N35" s="1"/>
    </row>
    <row r="36" spans="1:14" ht="21.95" customHeight="1" x14ac:dyDescent="0.25">
      <c r="A36" s="80">
        <v>8</v>
      </c>
      <c r="B36" s="97" t="str">
        <f>IFERROR(IF(INDEX(Risks[ID],MATCH($A36,Risks[Priority rank],0))="","",INDEX(Risks[ID],MATCH($A36,Risks[Priority rank],0))),"")</f>
        <v>R-08</v>
      </c>
      <c r="C36" s="92" t="str">
        <f>IFERROR(IF(INDEX(Risks[Area],MATCH($A36,Risks[Priority rank],0))="","",INDEX(Risks[Area],MATCH($A36,Risks[Priority rank],0))),"")</f>
        <v>Weld cell</v>
      </c>
      <c r="D36" s="92"/>
      <c r="E36" s="92" t="str">
        <f>IFERROR(IF(INDEX(Risks[Activity or hazard],MATCH($A36,Risks[Priority rank],0))="","",INDEX(Risks[Activity or hazard],MATCH($A36,Risks[Priority rank],0))),"")</f>
        <v>Welding fume</v>
      </c>
      <c r="F36" s="92"/>
      <c r="G36" s="92"/>
      <c r="H36" s="98">
        <f>IFERROR(IF(INDEX(Risks[Residual risk],MATCH($A36,Risks[Priority rank],0))="","",INDEX(Risks[Residual risk],MATCH($A36,Risks[Priority rank],0))),"")</f>
        <v>4</v>
      </c>
      <c r="I36" s="14" t="str">
        <f>IFERROR(IF(INDEX(Risks[Residual band],MATCH($A36,Risks[Priority rank],0))="","",INDEX(Risks[Residual band],MATCH($A36,Risks[Priority rank],0))),"")</f>
        <v>Low</v>
      </c>
      <c r="J36" s="92" t="str">
        <f>IFERROR(IF(INDEX(Risks[Owner],MATCH($A36,Risks[Priority rank],0))="","",INDEX(Risks[Owner],MATCH($A36,Risks[Priority rank],0))),"")</f>
        <v>Maintenance lead</v>
      </c>
      <c r="K36" s="92"/>
      <c r="L36" s="117">
        <f>IFERROR(IF(INDEX(Risks[Due date],MATCH($A36,Risks[Priority rank],0))="","",INDEX(Risks[Due date],MATCH($A36,Risks[Priority rank],0))),"")</f>
        <v>46418</v>
      </c>
      <c r="M36" s="14" t="str">
        <f>IFERROR(IF(INDEX(Risks[Status],MATCH($A36,Risks[Priority rank],0))="","",INDEX(Risks[Status],MATCH($A36,Risks[Priority rank],0))),"")</f>
        <v>Open</v>
      </c>
      <c r="N36" s="1"/>
    </row>
    <row r="37" spans="1:14" ht="21.95" customHeight="1" x14ac:dyDescent="0.25">
      <c r="A37" s="80">
        <v>9</v>
      </c>
      <c r="B37" s="97" t="str">
        <f>IFERROR(IF(INDEX(Risks[ID],MATCH($A37,Risks[Priority rank],0))="","",INDEX(Risks[ID],MATCH($A37,Risks[Priority rank],0))),"")</f>
        <v/>
      </c>
      <c r="C37" s="92" t="str">
        <f>IFERROR(IF(INDEX(Risks[Area],MATCH($A37,Risks[Priority rank],0))="","",INDEX(Risks[Area],MATCH($A37,Risks[Priority rank],0))),"")</f>
        <v/>
      </c>
      <c r="D37" s="92"/>
      <c r="E37" s="92" t="str">
        <f>IFERROR(IF(INDEX(Risks[Activity or hazard],MATCH($A37,Risks[Priority rank],0))="","",INDEX(Risks[Activity or hazard],MATCH($A37,Risks[Priority rank],0))),"")</f>
        <v/>
      </c>
      <c r="F37" s="92"/>
      <c r="G37" s="92"/>
      <c r="H37" s="98" t="str">
        <f>IFERROR(IF(INDEX(Risks[Residual risk],MATCH($A37,Risks[Priority rank],0))="","",INDEX(Risks[Residual risk],MATCH($A37,Risks[Priority rank],0))),"")</f>
        <v/>
      </c>
      <c r="I37" s="14" t="str">
        <f>IFERROR(IF(INDEX(Risks[Residual band],MATCH($A37,Risks[Priority rank],0))="","",INDEX(Risks[Residual band],MATCH($A37,Risks[Priority rank],0))),"")</f>
        <v/>
      </c>
      <c r="J37" s="92" t="str">
        <f>IFERROR(IF(INDEX(Risks[Owner],MATCH($A37,Risks[Priority rank],0))="","",INDEX(Risks[Owner],MATCH($A37,Risks[Priority rank],0))),"")</f>
        <v/>
      </c>
      <c r="K37" s="92"/>
      <c r="L37" s="117" t="str">
        <f>IFERROR(IF(INDEX(Risks[Due date],MATCH($A37,Risks[Priority rank],0))="","",INDEX(Risks[Due date],MATCH($A37,Risks[Priority rank],0))),"")</f>
        <v/>
      </c>
      <c r="M37" s="14" t="str">
        <f>IFERROR(IF(INDEX(Risks[Status],MATCH($A37,Risks[Priority rank],0))="","",INDEX(Risks[Status],MATCH($A37,Risks[Priority rank],0))),"")</f>
        <v/>
      </c>
      <c r="N37" s="1"/>
    </row>
    <row r="38" spans="1:14" ht="21.95" customHeight="1" x14ac:dyDescent="0.25">
      <c r="A38" s="80">
        <v>10</v>
      </c>
      <c r="B38" s="97" t="str">
        <f>IFERROR(IF(INDEX(Risks[ID],MATCH($A38,Risks[Priority rank],0))="","",INDEX(Risks[ID],MATCH($A38,Risks[Priority rank],0))),"")</f>
        <v/>
      </c>
      <c r="C38" s="92" t="str">
        <f>IFERROR(IF(INDEX(Risks[Area],MATCH($A38,Risks[Priority rank],0))="","",INDEX(Risks[Area],MATCH($A38,Risks[Priority rank],0))),"")</f>
        <v/>
      </c>
      <c r="D38" s="92"/>
      <c r="E38" s="92" t="str">
        <f>IFERROR(IF(INDEX(Risks[Activity or hazard],MATCH($A38,Risks[Priority rank],0))="","",INDEX(Risks[Activity or hazard],MATCH($A38,Risks[Priority rank],0))),"")</f>
        <v/>
      </c>
      <c r="F38" s="92"/>
      <c r="G38" s="92"/>
      <c r="H38" s="98" t="str">
        <f>IFERROR(IF(INDEX(Risks[Residual risk],MATCH($A38,Risks[Priority rank],0))="","",INDEX(Risks[Residual risk],MATCH($A38,Risks[Priority rank],0))),"")</f>
        <v/>
      </c>
      <c r="I38" s="14" t="str">
        <f>IFERROR(IF(INDEX(Risks[Residual band],MATCH($A38,Risks[Priority rank],0))="","",INDEX(Risks[Residual band],MATCH($A38,Risks[Priority rank],0))),"")</f>
        <v/>
      </c>
      <c r="J38" s="92" t="str">
        <f>IFERROR(IF(INDEX(Risks[Owner],MATCH($A38,Risks[Priority rank],0))="","",INDEX(Risks[Owner],MATCH($A38,Risks[Priority rank],0))),"")</f>
        <v/>
      </c>
      <c r="K38" s="92"/>
      <c r="L38" s="117" t="str">
        <f>IFERROR(IF(INDEX(Risks[Due date],MATCH($A38,Risks[Priority rank],0))="","",INDEX(Risks[Due date],MATCH($A38,Risks[Priority rank],0))),"")</f>
        <v/>
      </c>
      <c r="M38" s="14" t="str">
        <f>IFERROR(IF(INDEX(Risks[Status],MATCH($A38,Risks[Priority rank],0))="","",INDEX(Risks[Status],MATCH($A38,Risks[Priority rank],0))),"")</f>
        <v/>
      </c>
      <c r="N38" s="1"/>
    </row>
    <row r="39" spans="1:14" ht="9.9499999999999993" customHeight="1" x14ac:dyDescent="0.25">
      <c r="A39" s="1"/>
      <c r="B39" s="1"/>
      <c r="C39" s="1"/>
      <c r="D39" s="1"/>
      <c r="E39" s="1"/>
      <c r="F39" s="1"/>
      <c r="G39" s="1"/>
      <c r="H39" s="1"/>
      <c r="I39" s="1"/>
      <c r="J39" s="1"/>
      <c r="K39" s="1"/>
      <c r="L39" s="1"/>
      <c r="M39" s="1"/>
      <c r="N39" s="1"/>
    </row>
    <row r="40" spans="1:14" ht="24" customHeight="1" thickBot="1" x14ac:dyDescent="0.3">
      <c r="A40" s="1"/>
      <c r="B40" s="8" t="s">
        <v>170</v>
      </c>
      <c r="C40" s="8"/>
      <c r="D40" s="8"/>
      <c r="E40" s="8"/>
      <c r="F40" s="8"/>
      <c r="G40" s="8"/>
      <c r="H40" s="8" t="s">
        <v>171</v>
      </c>
      <c r="I40" s="8"/>
      <c r="J40" s="8"/>
      <c r="K40" s="8"/>
      <c r="L40" s="8"/>
      <c r="M40" s="8"/>
      <c r="N40" s="1"/>
    </row>
    <row r="41" spans="1:14" ht="32.1" customHeight="1" x14ac:dyDescent="0.25">
      <c r="A41" s="1"/>
      <c r="B41" s="115" t="s">
        <v>27</v>
      </c>
      <c r="C41" s="115"/>
      <c r="D41" s="116" t="s">
        <v>172</v>
      </c>
      <c r="E41" s="116" t="s">
        <v>173</v>
      </c>
      <c r="F41" s="116" t="s">
        <v>174</v>
      </c>
      <c r="G41" s="116"/>
      <c r="H41" s="125" t="s">
        <v>17</v>
      </c>
      <c r="I41" s="125"/>
      <c r="J41" s="126" t="s">
        <v>172</v>
      </c>
      <c r="K41" s="126" t="s">
        <v>177</v>
      </c>
      <c r="L41" s="126" t="s">
        <v>178</v>
      </c>
      <c r="M41" s="126" t="s">
        <v>179</v>
      </c>
      <c r="N41" s="1"/>
    </row>
    <row r="42" spans="1:14" ht="21.95" customHeight="1" x14ac:dyDescent="0.25">
      <c r="A42" s="1"/>
      <c r="B42" s="97" t="str">
        <f>Settings!A25</f>
        <v>Elimination</v>
      </c>
      <c r="C42" s="92"/>
      <c r="D42" s="14">
        <f>COUNTIF(Risks[Control level],$B42)</f>
        <v>0</v>
      </c>
      <c r="E42" s="94">
        <f>IFERROR(D42/D$47,0)</f>
        <v>0</v>
      </c>
      <c r="F42" s="118" t="str">
        <f>REPT("█",ROUND(E42*20,0))</f>
        <v/>
      </c>
      <c r="G42" s="92"/>
      <c r="H42" s="97" t="str" cm="1">
        <f t="array" ref="H42">IF(INDEX(Area_Range,ROWS(H$42:H42))="","",INDEX(Area_Range,ROWS(H$42:H42)))</f>
        <v>Press line</v>
      </c>
      <c r="I42" s="92"/>
      <c r="J42" s="14">
        <f>IF($H42="","",COUNTIF(Risks[Area],$H42))</f>
        <v>1</v>
      </c>
      <c r="K42" s="14">
        <f>IF($H42="","",COUNTIFS(Risks[Area],$H42,Risks[Initial band],"High")+COUNTIFS(Risks[Area],$H42,Risks[Initial band],"Extreme"))</f>
        <v>1</v>
      </c>
      <c r="L42" s="14">
        <f>IF($H42="","",COUNTIFS(Risks[Area],$H42,Risks[Residual band],"High")+COUNTIFS(Risks[Area],$H42,Risks[Residual band],"Extreme"))</f>
        <v>0</v>
      </c>
      <c r="M42" s="94">
        <f>IF($H42="","",IFERROR(AVERAGEIFS(Risks[Risk reduction],Risks[Area],$H42),"-"))</f>
        <v>0.66666666666666674</v>
      </c>
      <c r="N42" s="1"/>
    </row>
    <row r="43" spans="1:14" ht="21.95" customHeight="1" x14ac:dyDescent="0.25">
      <c r="A43" s="1"/>
      <c r="B43" s="97" t="str">
        <f>Settings!A26</f>
        <v>Substitution</v>
      </c>
      <c r="C43" s="92"/>
      <c r="D43" s="14">
        <f>COUNTIF(Risks[Control level],$B43)</f>
        <v>1</v>
      </c>
      <c r="E43" s="94">
        <f>IFERROR(D43/D$47,0)</f>
        <v>0.125</v>
      </c>
      <c r="F43" s="118" t="str">
        <f>REPT("█",ROUND(E43*20,0))</f>
        <v>███</v>
      </c>
      <c r="G43" s="92"/>
      <c r="H43" s="97" t="str" cm="1">
        <f t="array" ref="H43">IF(INDEX(Area_Range,ROWS(H$42:H43))="","",INDEX(Area_Range,ROWS(H$42:H43)))</f>
        <v>Shipping dock</v>
      </c>
      <c r="I43" s="92"/>
      <c r="J43" s="14">
        <f>IF($H43="","",COUNTIF(Risks[Area],$H43))</f>
        <v>1</v>
      </c>
      <c r="K43" s="14">
        <f>IF($H43="","",COUNTIFS(Risks[Area],$H43,Risks[Initial band],"High")+COUNTIFS(Risks[Area],$H43,Risks[Initial band],"Extreme"))</f>
        <v>1</v>
      </c>
      <c r="L43" s="14">
        <f>IF($H43="","",COUNTIFS(Risks[Area],$H43,Risks[Residual band],"High")+COUNTIFS(Risks[Area],$H43,Risks[Residual band],"Extreme"))</f>
        <v>0</v>
      </c>
      <c r="M43" s="94">
        <f>IF($H43="","",IFERROR(AVERAGEIFS(Risks[Risk reduction],Risks[Area],$H43),"-"))</f>
        <v>0.66666666666666674</v>
      </c>
      <c r="N43" s="1"/>
    </row>
    <row r="44" spans="1:14" ht="21.95" customHeight="1" x14ac:dyDescent="0.25">
      <c r="A44" s="1"/>
      <c r="B44" s="97" t="str">
        <f>Settings!A27</f>
        <v>Engineering</v>
      </c>
      <c r="C44" s="92"/>
      <c r="D44" s="14">
        <f>COUNTIF(Risks[Control level],$B44)</f>
        <v>6</v>
      </c>
      <c r="E44" s="94">
        <f>IFERROR(D44/D$47,0)</f>
        <v>0.75</v>
      </c>
      <c r="F44" s="118" t="str">
        <f>REPT("█",ROUND(E44*20,0))</f>
        <v>███████████████</v>
      </c>
      <c r="G44" s="92"/>
      <c r="H44" s="97" t="str" cm="1">
        <f t="array" ref="H44">IF(INDEX(Area_Range,ROWS(H$42:H44))="","",INDEX(Area_Range,ROWS(H$42:H44)))</f>
        <v>Machining</v>
      </c>
      <c r="I44" s="92"/>
      <c r="J44" s="14">
        <f>IF($H44="","",COUNTIF(Risks[Area],$H44))</f>
        <v>1</v>
      </c>
      <c r="K44" s="14">
        <f>IF($H44="","",COUNTIFS(Risks[Area],$H44,Risks[Initial band],"High")+COUNTIFS(Risks[Area],$H44,Risks[Initial band],"Extreme"))</f>
        <v>1</v>
      </c>
      <c r="L44" s="14">
        <f>IF($H44="","",COUNTIFS(Risks[Area],$H44,Risks[Residual band],"High")+COUNTIFS(Risks[Area],$H44,Risks[Residual band],"Extreme"))</f>
        <v>0</v>
      </c>
      <c r="M44" s="94">
        <f>IF($H44="","",IFERROR(AVERAGEIFS(Risks[Risk reduction],Risks[Area],$H44),"-"))</f>
        <v>0.5</v>
      </c>
      <c r="N44" s="1"/>
    </row>
    <row r="45" spans="1:14" ht="21.95" customHeight="1" x14ac:dyDescent="0.25">
      <c r="A45" s="1"/>
      <c r="B45" s="97" t="str">
        <f>Settings!A28</f>
        <v>Administrative</v>
      </c>
      <c r="C45" s="92"/>
      <c r="D45" s="14">
        <f>COUNTIF(Risks[Control level],$B45)</f>
        <v>1</v>
      </c>
      <c r="E45" s="94">
        <f>IFERROR(D45/D$47,0)</f>
        <v>0.125</v>
      </c>
      <c r="F45" s="118" t="str">
        <f>REPT("█",ROUND(E45*20,0))</f>
        <v>███</v>
      </c>
      <c r="G45" s="92"/>
      <c r="H45" s="97" t="str" cm="1">
        <f t="array" ref="H45">IF(INDEX(Area_Range,ROWS(H$42:H45))="","",INDEX(Area_Range,ROWS(H$42:H45)))</f>
        <v>Assembly</v>
      </c>
      <c r="I45" s="92"/>
      <c r="J45" s="14">
        <f>IF($H45="","",COUNTIF(Risks[Area],$H45))</f>
        <v>1</v>
      </c>
      <c r="K45" s="14">
        <f>IF($H45="","",COUNTIFS(Risks[Area],$H45,Risks[Initial band],"High")+COUNTIFS(Risks[Area],$H45,Risks[Initial band],"Extreme"))</f>
        <v>1</v>
      </c>
      <c r="L45" s="14">
        <f>IF($H45="","",COUNTIFS(Risks[Area],$H45,Risks[Residual band],"High")+COUNTIFS(Risks[Area],$H45,Risks[Residual band],"Extreme"))</f>
        <v>0</v>
      </c>
      <c r="M45" s="94">
        <f>IF($H45="","",IFERROR(AVERAGEIFS(Risks[Risk reduction],Risks[Area],$H45),"-"))</f>
        <v>0.5</v>
      </c>
      <c r="N45" s="1"/>
    </row>
    <row r="46" spans="1:14" ht="21.95" customHeight="1" x14ac:dyDescent="0.25">
      <c r="A46" s="1"/>
      <c r="B46" s="97" t="str">
        <f>Settings!A29</f>
        <v>PPE</v>
      </c>
      <c r="C46" s="92"/>
      <c r="D46" s="14">
        <f>COUNTIF(Risks[Control level],$B46)</f>
        <v>0</v>
      </c>
      <c r="E46" s="94">
        <f>IFERROR(D46/D$47,0)</f>
        <v>0</v>
      </c>
      <c r="F46" s="118" t="str">
        <f>REPT("█",ROUND(E46*20,0))</f>
        <v/>
      </c>
      <c r="G46" s="92"/>
      <c r="H46" s="97" t="str" cm="1">
        <f t="array" ref="H46">IF(INDEX(Area_Range,ROWS(H$42:H46))="","",INDEX(Area_Range,ROWS(H$42:H46)))</f>
        <v>Parts washing</v>
      </c>
      <c r="I46" s="92"/>
      <c r="J46" s="14">
        <f>IF($H46="","",COUNTIF(Risks[Area],$H46))</f>
        <v>2</v>
      </c>
      <c r="K46" s="14">
        <f>IF($H46="","",COUNTIFS(Risks[Area],$H46,Risks[Initial band],"High")+COUNTIFS(Risks[Area],$H46,Risks[Initial band],"Extreme"))</f>
        <v>0</v>
      </c>
      <c r="L46" s="14">
        <f>IF($H46="","",COUNTIFS(Risks[Area],$H46,Risks[Residual band],"High")+COUNTIFS(Risks[Area],$H46,Risks[Residual band],"Extreme"))</f>
        <v>0</v>
      </c>
      <c r="M46" s="94">
        <f>IF($H46="","",IFERROR(AVERAGEIFS(Risks[Risk reduction],Risks[Area],$H46),"-"))</f>
        <v>0.52777777777777779</v>
      </c>
      <c r="N46" s="1"/>
    </row>
    <row r="47" spans="1:14" ht="21.95" customHeight="1" x14ac:dyDescent="0.25">
      <c r="A47" s="1"/>
      <c r="B47" s="99" t="s">
        <v>162</v>
      </c>
      <c r="C47" s="99"/>
      <c r="D47" s="100">
        <f>SUM(D42:D46)</f>
        <v>8</v>
      </c>
      <c r="E47" s="102">
        <f>SUM(E42:E46)</f>
        <v>1</v>
      </c>
      <c r="F47" s="99"/>
      <c r="G47" s="99"/>
      <c r="H47" s="97" t="str" cm="1">
        <f t="array" ref="H47">IF(INDEX(Area_Range,ROWS(H$42:H47))="","",INDEX(Area_Range,ROWS(H$42:H47)))</f>
        <v>Cutting</v>
      </c>
      <c r="I47" s="92"/>
      <c r="J47" s="14">
        <f>IF($H47="","",COUNTIF(Risks[Area],$H47))</f>
        <v>1</v>
      </c>
      <c r="K47" s="14">
        <f>IF($H47="","",COUNTIFS(Risks[Area],$H47,Risks[Initial band],"High")+COUNTIFS(Risks[Area],$H47,Risks[Initial band],"Extreme"))</f>
        <v>1</v>
      </c>
      <c r="L47" s="14">
        <f>IF($H47="","",COUNTIFS(Risks[Area],$H47,Risks[Residual band],"High")+COUNTIFS(Risks[Area],$H47,Risks[Residual band],"Extreme"))</f>
        <v>0</v>
      </c>
      <c r="M47" s="94">
        <f>IF($H47="","",IFERROR(AVERAGEIFS(Risks[Risk reduction],Risks[Area],$H47),"-"))</f>
        <v>0.5</v>
      </c>
      <c r="N47" s="1"/>
    </row>
    <row r="48" spans="1:14" ht="21.95" customHeight="1" x14ac:dyDescent="0.25">
      <c r="A48" s="1"/>
      <c r="B48" s="119" t="s">
        <v>175</v>
      </c>
      <c r="C48" s="119"/>
      <c r="D48" s="120"/>
      <c r="E48" s="121">
        <f>SUM(E42:E44)</f>
        <v>0.875</v>
      </c>
      <c r="F48" s="119"/>
      <c r="G48" s="119"/>
      <c r="H48" s="97" t="str" cm="1">
        <f t="array" ref="H48">IF(INDEX(Area_Range,ROWS(H$42:H48))="","",INDEX(Area_Range,ROWS(H$42:H48)))</f>
        <v>Weld cell</v>
      </c>
      <c r="I48" s="92"/>
      <c r="J48" s="14">
        <f>IF($H48="","",COUNTIF(Risks[Area],$H48))</f>
        <v>1</v>
      </c>
      <c r="K48" s="14">
        <f>IF($H48="","",COUNTIFS(Risks[Area],$H48,Risks[Initial band],"High")+COUNTIFS(Risks[Area],$H48,Risks[Initial band],"Extreme"))</f>
        <v>1</v>
      </c>
      <c r="L48" s="14">
        <f>IF($H48="","",COUNTIFS(Risks[Area],$H48,Risks[Residual band],"High")+COUNTIFS(Risks[Area],$H48,Risks[Residual band],"Extreme"))</f>
        <v>0</v>
      </c>
      <c r="M48" s="94">
        <f>IF($H48="","",IFERROR(AVERAGEIFS(Risks[Risk reduction],Risks[Area],$H48),"-"))</f>
        <v>0.66666666666666674</v>
      </c>
      <c r="N48" s="1"/>
    </row>
    <row r="49" spans="1:14" ht="21.95" customHeight="1" x14ac:dyDescent="0.25">
      <c r="A49" s="1"/>
      <c r="B49" s="119" t="s">
        <v>176</v>
      </c>
      <c r="C49" s="119"/>
      <c r="D49" s="120"/>
      <c r="E49" s="121">
        <f>SUM(E45:E46)</f>
        <v>0.125</v>
      </c>
      <c r="F49" s="119"/>
      <c r="G49" s="119"/>
      <c r="H49" s="97" t="str" cm="1">
        <f t="array" ref="H49">IF(INDEX(Area_Range,ROWS(H$42:H49))="","",INDEX(Area_Range,ROWS(H$42:H49)))</f>
        <v/>
      </c>
      <c r="I49" s="92"/>
      <c r="J49" s="14" t="str">
        <f>IF($H49="","",COUNTIF(Risks[Area],$H49))</f>
        <v/>
      </c>
      <c r="K49" s="14" t="str">
        <f>IF($H49="","",COUNTIFS(Risks[Area],$H49,Risks[Initial band],"High")+COUNTIFS(Risks[Area],$H49,Risks[Initial band],"Extreme"))</f>
        <v/>
      </c>
      <c r="L49" s="14" t="str">
        <f>IF($H49="","",COUNTIFS(Risks[Area],$H49,Risks[Residual band],"High")+COUNTIFS(Risks[Area],$H49,Risks[Residual band],"Extreme"))</f>
        <v/>
      </c>
      <c r="M49" s="94" t="str">
        <f>IF($H49="","",IFERROR(AVERAGEIFS(Risks[Risk reduction],Risks[Area],$H49),"-"))</f>
        <v/>
      </c>
      <c r="N49" s="1"/>
    </row>
    <row r="50" spans="1:14" ht="21.95" customHeight="1" x14ac:dyDescent="0.25">
      <c r="A50" s="1"/>
      <c r="B50" s="1"/>
      <c r="C50" s="1"/>
      <c r="D50" s="1"/>
      <c r="E50" s="1"/>
      <c r="F50" s="1"/>
      <c r="G50" s="1"/>
      <c r="H50" s="97" t="str" cm="1">
        <f t="array" ref="H50">IF(INDEX(Area_Range,ROWS(H$42:H50))="","",INDEX(Area_Range,ROWS(H$42:H50)))</f>
        <v/>
      </c>
      <c r="I50" s="92"/>
      <c r="J50" s="14" t="str">
        <f>IF($H50="","",COUNTIF(Risks[Area],$H50))</f>
        <v/>
      </c>
      <c r="K50" s="14" t="str">
        <f>IF($H50="","",COUNTIFS(Risks[Area],$H50,Risks[Initial band],"High")+COUNTIFS(Risks[Area],$H50,Risks[Initial band],"Extreme"))</f>
        <v/>
      </c>
      <c r="L50" s="14" t="str">
        <f>IF($H50="","",COUNTIFS(Risks[Area],$H50,Risks[Residual band],"High")+COUNTIFS(Risks[Area],$H50,Risks[Residual band],"Extreme"))</f>
        <v/>
      </c>
      <c r="M50" s="94" t="str">
        <f>IF($H50="","",IFERROR(AVERAGEIFS(Risks[Risk reduction],Risks[Area],$H50),"-"))</f>
        <v/>
      </c>
      <c r="N50" s="1"/>
    </row>
    <row r="51" spans="1:14" ht="21.95" customHeight="1" x14ac:dyDescent="0.25">
      <c r="A51" s="1"/>
      <c r="H51" s="97" t="str" cm="1">
        <f t="array" ref="H51">IF(INDEX(Area_Range,ROWS(H$42:H51))="","",INDEX(Area_Range,ROWS(H$42:H51)))</f>
        <v/>
      </c>
      <c r="I51" s="92"/>
      <c r="J51" s="14" t="str">
        <f>IF($H51="","",COUNTIF(Risks[Area],$H51))</f>
        <v/>
      </c>
      <c r="K51" s="14" t="str">
        <f>IF($H51="","",COUNTIFS(Risks[Area],$H51,Risks[Initial band],"High")+COUNTIFS(Risks[Area],$H51,Risks[Initial band],"Extreme"))</f>
        <v/>
      </c>
      <c r="L51" s="14" t="str">
        <f>IF($H51="","",COUNTIFS(Risks[Area],$H51,Risks[Residual band],"High")+COUNTIFS(Risks[Area],$H51,Risks[Residual band],"Extreme"))</f>
        <v/>
      </c>
      <c r="M51" s="94" t="str">
        <f>IF($H51="","",IFERROR(AVERAGEIFS(Risks[Risk reduction],Risks[Area],$H51),"-"))</f>
        <v/>
      </c>
      <c r="N51" s="1"/>
    </row>
    <row r="52" spans="1:14" ht="21.95" customHeight="1" x14ac:dyDescent="0.25">
      <c r="A52" s="1"/>
      <c r="H52" s="122" t="s">
        <v>180</v>
      </c>
      <c r="I52" s="122"/>
      <c r="J52" s="123">
        <f>COUNTA(Risks[ID])-SUM(J42:J51)</f>
        <v>0</v>
      </c>
      <c r="K52" s="123"/>
      <c r="L52" s="123"/>
      <c r="M52" s="123"/>
      <c r="N52" s="1"/>
    </row>
    <row r="53" spans="1:14" ht="9.9499999999999993" customHeight="1" x14ac:dyDescent="0.25">
      <c r="A53" s="1"/>
      <c r="N53" s="1"/>
    </row>
    <row r="54" spans="1:14" ht="24" customHeight="1" thickBot="1" x14ac:dyDescent="0.3">
      <c r="A54" s="1"/>
      <c r="B54" s="8" t="s">
        <v>181</v>
      </c>
      <c r="C54" s="8"/>
      <c r="D54" s="8"/>
      <c r="E54" s="8"/>
      <c r="F54" s="8"/>
      <c r="G54" s="8"/>
      <c r="N54" s="1"/>
    </row>
    <row r="55" spans="1:14" ht="24" customHeight="1" x14ac:dyDescent="0.25">
      <c r="A55" s="1"/>
      <c r="B55" s="115" t="s">
        <v>89</v>
      </c>
      <c r="C55" s="115"/>
      <c r="D55" s="115"/>
      <c r="E55" s="115"/>
      <c r="F55" s="115"/>
      <c r="G55" s="116" t="s">
        <v>182</v>
      </c>
      <c r="H55" s="1"/>
      <c r="I55" s="1"/>
      <c r="J55" s="1"/>
      <c r="K55" s="1"/>
      <c r="L55" s="1"/>
      <c r="M55" s="1"/>
      <c r="N55" s="1"/>
    </row>
    <row r="56" spans="1:14" ht="21.95" customHeight="1" x14ac:dyDescent="0.25">
      <c r="A56" s="1"/>
      <c r="B56" s="92" t="s">
        <v>183</v>
      </c>
      <c r="C56" s="92"/>
      <c r="D56" s="92"/>
      <c r="E56" s="92"/>
      <c r="F56" s="92"/>
      <c r="G56" s="98" cm="1">
        <f t="array" ref="G56">SUMPRODUCT((Risks[ID]&lt;&gt;"")*(COUNTIFS(Status_List,Risks[Status],Status_Closed,"Yes")=0))</f>
        <v>5</v>
      </c>
      <c r="H56" s="1"/>
      <c r="I56" s="1"/>
      <c r="J56" s="1"/>
      <c r="K56" s="1"/>
      <c r="L56" s="1"/>
      <c r="M56" s="1"/>
      <c r="N56" s="1"/>
    </row>
    <row r="57" spans="1:14" ht="21.95" customHeight="1" x14ac:dyDescent="0.25">
      <c r="A57" s="1"/>
      <c r="B57" s="92" t="s">
        <v>184</v>
      </c>
      <c r="C57" s="92"/>
      <c r="D57" s="92"/>
      <c r="E57" s="92"/>
      <c r="F57" s="92"/>
      <c r="G57" s="98" cm="1">
        <f t="array" aca="1" ref="G57" ca="1">SUMPRODUCT((Risks[Due date]&lt;&gt;"")*(Risks[Due date]&lt;TODAY())*(COUNTIFS(Status_List,Risks[Status],Status_Closed,"Yes")=0))</f>
        <v>1</v>
      </c>
      <c r="H57" s="1"/>
      <c r="I57" s="1"/>
      <c r="J57" s="1"/>
      <c r="K57" s="1"/>
      <c r="L57" s="1"/>
      <c r="M57" s="1"/>
      <c r="N57" s="1"/>
    </row>
    <row r="58" spans="1:14" ht="21.95" customHeight="1" x14ac:dyDescent="0.25">
      <c r="A58" s="1"/>
      <c r="B58" s="92" t="s">
        <v>185</v>
      </c>
      <c r="C58" s="92"/>
      <c r="D58" s="92"/>
      <c r="E58" s="92"/>
      <c r="F58" s="92"/>
      <c r="G58" s="98" cm="1">
        <f t="array" aca="1" ref="G58" ca="1">SUMPRODUCT((Risks[Due date]&lt;&gt;"")*(Risks[Due date]&gt;=TODAY())*(Risks[Due date]-TODAY()&lt;=Due_Soon_Days)*(COUNTIFS(Status_List,Risks[Status],Status_Closed,"Yes")=0))</f>
        <v>1</v>
      </c>
      <c r="H58" s="1"/>
      <c r="I58" s="1"/>
      <c r="J58" s="1"/>
      <c r="K58" s="1"/>
      <c r="L58" s="1"/>
      <c r="M58" s="1"/>
      <c r="N58" s="1"/>
    </row>
    <row r="59" spans="1:14" ht="21.95" customHeight="1" x14ac:dyDescent="0.25">
      <c r="A59" s="1"/>
      <c r="B59" s="92" t="s">
        <v>90</v>
      </c>
      <c r="C59" s="92"/>
      <c r="D59" s="92"/>
      <c r="E59" s="92"/>
      <c r="F59" s="92"/>
      <c r="G59" s="98">
        <f ca="1">COUNTIF(Risks[Review status],"Overdue")</f>
        <v>1</v>
      </c>
      <c r="H59" s="1"/>
      <c r="I59" s="1"/>
      <c r="J59" s="1"/>
      <c r="K59" s="1"/>
      <c r="L59" s="1"/>
      <c r="M59" s="1"/>
      <c r="N59" s="1"/>
    </row>
    <row r="60" spans="1:14" ht="21.95" customHeight="1" x14ac:dyDescent="0.25">
      <c r="A60" s="1"/>
      <c r="B60" s="92" t="s">
        <v>186</v>
      </c>
      <c r="C60" s="92"/>
      <c r="D60" s="92"/>
      <c r="E60" s="92"/>
      <c r="F60" s="92"/>
      <c r="G60" s="98">
        <f ca="1">COUNTIF(Risks[Review status],"Due soon")</f>
        <v>1</v>
      </c>
      <c r="H60" s="1"/>
      <c r="I60" s="1"/>
      <c r="J60" s="1"/>
      <c r="K60" s="1"/>
      <c r="L60" s="1"/>
      <c r="M60" s="1"/>
      <c r="N60" s="1"/>
    </row>
    <row r="61" spans="1:14" ht="21.95" customHeight="1" x14ac:dyDescent="0.25">
      <c r="B61" s="122" t="s">
        <v>187</v>
      </c>
      <c r="C61" s="122"/>
      <c r="D61" s="122"/>
      <c r="E61" s="122"/>
      <c r="F61" s="122"/>
      <c r="G61" s="124" cm="1">
        <f t="array" ref="G61">SUMPRODUCT(ISNUMBER(Risks[Residual risk])*ISNUMBER(Risks[Initial risk])*(Risks[Residual risk]&gt;Risks[Initial risk]))</f>
        <v>0</v>
      </c>
    </row>
    <row r="62" spans="1:14" ht="9.9499999999999993" customHeight="1" x14ac:dyDescent="0.25"/>
  </sheetData>
  <conditionalFormatting sqref="A29:A38">
    <cfRule type="expression" dxfId="49" priority="27">
      <formula>$B29=""</formula>
    </cfRule>
  </conditionalFormatting>
  <conditionalFormatting sqref="C20:G24">
    <cfRule type="expression" dxfId="48" priority="8">
      <formula>$B20*C$19&lt;=Limit_Low</formula>
    </cfRule>
    <cfRule type="expression" dxfId="47" priority="9">
      <formula>AND($B20*C$19&gt;Limit_Low,$B20*C$19&lt;=Limit_Medium)</formula>
    </cfRule>
    <cfRule type="expression" dxfId="46" priority="10">
      <formula>AND($B20*C$19&gt;Limit_Medium,$B20*C$19&lt;=Limit_High)</formula>
    </cfRule>
    <cfRule type="expression" dxfId="45" priority="11">
      <formula>$B20*C$19&gt;Limit_High</formula>
    </cfRule>
  </conditionalFormatting>
  <conditionalFormatting sqref="D5">
    <cfRule type="expression" dxfId="44" priority="1">
      <formula>$D$5&gt;0</formula>
    </cfRule>
  </conditionalFormatting>
  <conditionalFormatting sqref="F5">
    <cfRule type="expression" dxfId="43" priority="2">
      <formula>$F$5&gt;0</formula>
    </cfRule>
    <cfRule type="expression" dxfId="42" priority="3">
      <formula>$F$5=0</formula>
    </cfRule>
  </conditionalFormatting>
  <conditionalFormatting sqref="G57">
    <cfRule type="expression" dxfId="41" priority="24">
      <formula>$G$57&gt;0</formula>
    </cfRule>
  </conditionalFormatting>
  <conditionalFormatting sqref="G59">
    <cfRule type="expression" dxfId="40" priority="25">
      <formula>$G$59&gt;0</formula>
    </cfRule>
  </conditionalFormatting>
  <conditionalFormatting sqref="G61">
    <cfRule type="expression" dxfId="39" priority="23">
      <formula>$G$61&gt;0</formula>
    </cfRule>
  </conditionalFormatting>
  <conditionalFormatting sqref="H29:H38">
    <cfRule type="expression" dxfId="38" priority="12">
      <formula>AND(ISNUMBER($H29),$H29&lt;=Limit_Low)</formula>
    </cfRule>
    <cfRule type="expression" dxfId="37" priority="13">
      <formula>AND(ISNUMBER($H29),$H29&gt;Limit_Low,$H29&lt;=Limit_Medium)</formula>
    </cfRule>
    <cfRule type="expression" dxfId="36" priority="14">
      <formula>AND(ISNUMBER($H29),$H29&gt;Limit_Medium,$H29&lt;=Limit_High)</formula>
    </cfRule>
    <cfRule type="expression" dxfId="35" priority="15">
      <formula>AND(ISNUMBER($H29),$H29&gt;Limit_High)</formula>
    </cfRule>
  </conditionalFormatting>
  <conditionalFormatting sqref="I29:I38">
    <cfRule type="expression" dxfId="34" priority="16">
      <formula>$I29="Low"</formula>
    </cfRule>
    <cfRule type="expression" dxfId="33" priority="17">
      <formula>$I29="Medium"</formula>
    </cfRule>
    <cfRule type="expression" dxfId="32" priority="18">
      <formula>$I29="High"</formula>
    </cfRule>
    <cfRule type="expression" dxfId="31" priority="19">
      <formula>$I29="Extreme"</formula>
    </cfRule>
  </conditionalFormatting>
  <conditionalFormatting sqref="J5">
    <cfRule type="expression" dxfId="30" priority="4">
      <formula>$J$5&gt;0</formula>
    </cfRule>
    <cfRule type="expression" dxfId="29" priority="5">
      <formula>$J$5=0</formula>
    </cfRule>
  </conditionalFormatting>
  <conditionalFormatting sqref="L5">
    <cfRule type="expression" dxfId="28" priority="6">
      <formula>$L$5&gt;0</formula>
    </cfRule>
    <cfRule type="expression" dxfId="27" priority="7">
      <formula>$L$5=0</formula>
    </cfRule>
  </conditionalFormatting>
  <conditionalFormatting sqref="L29:L38">
    <cfRule type="expression" dxfId="26" priority="20">
      <formula>AND($L29&lt;&gt;"",$L29&lt;TODAY(),COUNTIFS(Status_List,$M29,Status_Closed,"Yes")=0)</formula>
    </cfRule>
  </conditionalFormatting>
  <conditionalFormatting sqref="L42:L51">
    <cfRule type="expression" dxfId="25" priority="22">
      <formula>AND(ISNUMBER($L42),$L42&gt;0)</formula>
    </cfRule>
  </conditionalFormatting>
  <conditionalFormatting sqref="M29:M38">
    <cfRule type="expression" dxfId="24" priority="21">
      <formula>AND($M29&lt;&gt;"",COUNTIFS(Status_List,$M29,Status_Closed,"Yes")&gt;0)</formula>
    </cfRule>
  </conditionalFormatting>
  <dataValidations count="1">
    <dataValidation type="list" allowBlank="1" showInputMessage="1" showErrorMessage="1" sqref="C18" xr:uid="{9A310B2E-8867-46E4-A883-49892937ACBC}">
      <formula1>"Before controls,After controls"</formula1>
    </dataValidation>
  </dataValidations>
  <printOptions horizontalCentered="1"/>
  <pageMargins left="0.4" right="0.4" top="0.5" bottom="0.5" header="0.3" footer="0.3"/>
  <pageSetup scale="48" orientation="portrait" r:id="rId1"/>
  <headerFooter>
    <oddFooter>&amp;C&amp;A  |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5D8C"/>
    <pageSetUpPr fitToPage="1"/>
  </sheetPr>
  <dimension ref="A1:Y64"/>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9.85546875" customWidth="1"/>
    <col min="2" max="2" width="19" customWidth="1"/>
    <col min="3" max="3" width="38.140625" customWidth="1"/>
    <col min="4" max="4" width="30.42578125" customWidth="1"/>
    <col min="5" max="5" width="24.7109375" customWidth="1"/>
    <col min="6" max="6" width="41.85546875" customWidth="1"/>
    <col min="7" max="7" width="14.140625" customWidth="1"/>
    <col min="8" max="8" width="15.5703125" customWidth="1"/>
    <col min="9" max="9" width="13" customWidth="1"/>
    <col min="10" max="10" width="13.7109375" customWidth="1"/>
    <col min="11" max="11" width="43.85546875" customWidth="1"/>
    <col min="12" max="12" width="18.7109375" customWidth="1"/>
    <col min="13" max="13" width="14.140625" customWidth="1"/>
    <col min="14" max="14" width="15.5703125" customWidth="1"/>
    <col min="15" max="16" width="13.7109375" customWidth="1"/>
    <col min="17" max="17" width="14.42578125" customWidth="1"/>
    <col min="18" max="18" width="24.7109375" customWidth="1"/>
    <col min="19" max="21" width="16" customWidth="1"/>
    <col min="22" max="22" width="13.7109375" customWidth="1"/>
    <col min="23" max="23" width="16" customWidth="1"/>
    <col min="24" max="24" width="15.28515625" customWidth="1"/>
    <col min="25" max="25" width="13" customWidth="1"/>
  </cols>
  <sheetData>
    <row r="1" spans="1:25" ht="30" customHeight="1" x14ac:dyDescent="0.25">
      <c r="A1" s="27" t="s">
        <v>15</v>
      </c>
      <c r="B1" s="1"/>
      <c r="C1" s="1"/>
      <c r="D1" s="1"/>
      <c r="E1" s="1"/>
      <c r="F1" s="1"/>
      <c r="G1" s="1"/>
      <c r="H1" s="1"/>
      <c r="I1" s="1"/>
      <c r="J1" s="1"/>
      <c r="K1" s="1"/>
      <c r="L1" s="1"/>
      <c r="M1" s="1"/>
      <c r="N1" s="1"/>
      <c r="O1" s="1"/>
      <c r="P1" s="1"/>
      <c r="Q1" s="1"/>
      <c r="R1" s="1"/>
      <c r="S1" s="1"/>
      <c r="T1" s="1"/>
      <c r="U1" s="1"/>
      <c r="V1" s="1"/>
      <c r="W1" s="1"/>
      <c r="X1" s="1"/>
      <c r="Y1" s="1"/>
    </row>
    <row r="2" spans="1:25" x14ac:dyDescent="0.25">
      <c r="A2" s="28" t="s">
        <v>140</v>
      </c>
      <c r="B2" s="1"/>
      <c r="C2" s="1"/>
      <c r="D2" s="1"/>
      <c r="E2" s="1"/>
      <c r="F2" s="1"/>
      <c r="G2" s="1"/>
      <c r="H2" s="1"/>
      <c r="I2" s="1"/>
      <c r="J2" s="1"/>
      <c r="K2" s="1"/>
      <c r="L2" s="1"/>
      <c r="M2" s="1"/>
      <c r="N2" s="1"/>
      <c r="O2" s="1"/>
      <c r="P2" s="1"/>
      <c r="Q2" s="1"/>
      <c r="R2" s="1"/>
      <c r="S2" s="1"/>
      <c r="T2" s="1"/>
      <c r="U2" s="1"/>
      <c r="V2" s="1"/>
      <c r="W2" s="1"/>
      <c r="X2" s="1"/>
      <c r="Y2" s="1"/>
    </row>
    <row r="3" spans="1:25" ht="21.95" customHeight="1" x14ac:dyDescent="0.25">
      <c r="A3" s="29" t="s">
        <v>141</v>
      </c>
      <c r="B3" s="29"/>
      <c r="C3" s="29"/>
      <c r="D3" s="29"/>
      <c r="E3" s="29"/>
      <c r="F3" s="29"/>
      <c r="G3" s="30" t="s">
        <v>142</v>
      </c>
      <c r="H3" s="30"/>
      <c r="I3" s="30"/>
      <c r="J3" s="30"/>
      <c r="K3" s="29" t="s">
        <v>143</v>
      </c>
      <c r="L3" s="29"/>
      <c r="M3" s="30" t="s">
        <v>144</v>
      </c>
      <c r="N3" s="30"/>
      <c r="O3" s="30"/>
      <c r="P3" s="30"/>
      <c r="Q3" s="30"/>
      <c r="R3" s="29" t="s">
        <v>145</v>
      </c>
      <c r="S3" s="29"/>
      <c r="T3" s="29"/>
      <c r="U3" s="30" t="s">
        <v>146</v>
      </c>
      <c r="V3" s="30"/>
      <c r="W3" s="30"/>
      <c r="X3" s="30"/>
      <c r="Y3" s="30"/>
    </row>
    <row r="4" spans="1:25" ht="42" customHeight="1" x14ac:dyDescent="0.25">
      <c r="A4" s="31" t="s">
        <v>16</v>
      </c>
      <c r="B4" s="32" t="s">
        <v>17</v>
      </c>
      <c r="C4" s="32" t="s">
        <v>18</v>
      </c>
      <c r="D4" s="32" t="s">
        <v>19</v>
      </c>
      <c r="E4" s="50" t="s">
        <v>20</v>
      </c>
      <c r="F4" s="56" t="s">
        <v>21</v>
      </c>
      <c r="G4" s="53" t="s">
        <v>22</v>
      </c>
      <c r="H4" s="33" t="s">
        <v>23</v>
      </c>
      <c r="I4" s="59" t="s">
        <v>24</v>
      </c>
      <c r="J4" s="64" t="s">
        <v>25</v>
      </c>
      <c r="K4" s="67" t="s">
        <v>26</v>
      </c>
      <c r="L4" s="70" t="s">
        <v>27</v>
      </c>
      <c r="M4" s="53" t="s">
        <v>28</v>
      </c>
      <c r="N4" s="33" t="s">
        <v>29</v>
      </c>
      <c r="O4" s="34" t="s">
        <v>30</v>
      </c>
      <c r="P4" s="59" t="s">
        <v>31</v>
      </c>
      <c r="Q4" s="64" t="s">
        <v>32</v>
      </c>
      <c r="R4" s="31" t="s">
        <v>33</v>
      </c>
      <c r="S4" s="75" t="s">
        <v>34</v>
      </c>
      <c r="T4" s="70" t="s">
        <v>35</v>
      </c>
      <c r="U4" s="53" t="s">
        <v>36</v>
      </c>
      <c r="V4" s="33" t="s">
        <v>37</v>
      </c>
      <c r="W4" s="34" t="s">
        <v>38</v>
      </c>
      <c r="X4" s="34" t="s">
        <v>39</v>
      </c>
      <c r="Y4" s="35" t="s">
        <v>124</v>
      </c>
    </row>
    <row r="5" spans="1:25" ht="33.950000000000003" customHeight="1" x14ac:dyDescent="0.25">
      <c r="A5" s="36" t="s">
        <v>40</v>
      </c>
      <c r="B5" s="37" t="s">
        <v>41</v>
      </c>
      <c r="C5" s="37" t="s">
        <v>42</v>
      </c>
      <c r="D5" s="37" t="s">
        <v>43</v>
      </c>
      <c r="E5" s="51" t="s">
        <v>44</v>
      </c>
      <c r="F5" s="57" t="s">
        <v>125</v>
      </c>
      <c r="G5" s="54">
        <v>5</v>
      </c>
      <c r="H5" s="38">
        <v>3</v>
      </c>
      <c r="I5" s="60">
        <f>IF(OR(Risks[[#This Row],[Severity (1-5)]]="",Risks[[#This Row],[Likelihood (1-5)]]=""),"",Risks[[#This Row],[Severity (1-5)]]*Risks[[#This Row],[Likelihood (1-5)]])</f>
        <v>15</v>
      </c>
      <c r="J5" s="65" t="str">
        <f>IF(Risks[[#This Row],[Initial risk]]="","",IF(Risks[[#This Row],[Initial risk]]&lt;=Limit_Low,"Low",IF(Risks[[#This Row],[Initial risk]]&lt;=Limit_Medium,"Medium",IF(Risks[[#This Row],[Initial risk]]&lt;=Limit_High,"High","Extreme"))))</f>
        <v>High</v>
      </c>
      <c r="K5" s="68" t="s">
        <v>45</v>
      </c>
      <c r="L5" s="71" t="s">
        <v>46</v>
      </c>
      <c r="M5" s="54">
        <v>5</v>
      </c>
      <c r="N5" s="38">
        <v>1</v>
      </c>
      <c r="O5" s="39">
        <f>IF(OR(Risks[[#This Row],[Residual severity]]="",Risks[[#This Row],[Residual likelihood]]=""),"",Risks[[#This Row],[Residual severity]]*Risks[[#This Row],[Residual likelihood]])</f>
        <v>5</v>
      </c>
      <c r="P5" s="60" t="str">
        <f>IF(Risks[[#This Row],[Residual risk]]="","",IF(Risks[[#This Row],[Residual risk]]&lt;=Limit_Low,"Low",IF(Risks[[#This Row],[Residual risk]]&lt;=Limit_Medium,"Medium",IF(Risks[[#This Row],[Residual risk]]&lt;=Limit_High,"High","Extreme"))))</f>
        <v>Medium</v>
      </c>
      <c r="Q5" s="73">
        <f>IF(OR(Risks[[#This Row],[Initial risk]]="",Risks[[#This Row],[Residual risk]]=""),"",1-Risks[[#This Row],[Residual risk]]/Risks[[#This Row],[Initial risk]])</f>
        <v>0.66666666666666674</v>
      </c>
      <c r="R5" s="62" t="s">
        <v>118</v>
      </c>
      <c r="S5" s="76">
        <v>46341</v>
      </c>
      <c r="T5" s="71" t="s">
        <v>113</v>
      </c>
      <c r="U5" s="78">
        <v>46091</v>
      </c>
      <c r="V5" s="40">
        <v>12</v>
      </c>
      <c r="W5" s="41">
        <f>IF(OR(Risks[[#This Row],[Date assessed]]="",Risks[[#This Row],[Review every (months)]]=""),"",EDATE(Risks[[#This Row],[Date assessed]],Risks[[#This Row],[Review every (months)]]))</f>
        <v>46456</v>
      </c>
      <c r="X5" s="39" t="str">
        <f ca="1">IF(Risks[[#This Row],[Next review]]="","",IF(Risks[[#This Row],[Next review]]&lt;TODAY(),"Overdue",IF(Risks[[#This Row],[Next review]]-TODAY()&lt;=Due_Soon_Days,"Due soon","OK")))</f>
        <v>OK</v>
      </c>
      <c r="Y5" s="42">
        <f>IF(Risks[[#This Row],[Residual risk]]="","",COUNTIF(Risks[Residual risk],"&gt;"&amp;Risks[[#This Row],[Residual risk]])+COUNTIF(INDEX(Risks[Residual risk],1):Risks[[#This Row],[Residual risk]],Risks[[#This Row],[Residual risk]]))</f>
        <v>3</v>
      </c>
    </row>
    <row r="6" spans="1:25" ht="33.950000000000003" customHeight="1" x14ac:dyDescent="0.25">
      <c r="A6" s="36" t="s">
        <v>48</v>
      </c>
      <c r="B6" s="37" t="s">
        <v>49</v>
      </c>
      <c r="C6" s="37" t="s">
        <v>50</v>
      </c>
      <c r="D6" s="37" t="s">
        <v>51</v>
      </c>
      <c r="E6" s="51" t="s">
        <v>126</v>
      </c>
      <c r="F6" s="57" t="s">
        <v>127</v>
      </c>
      <c r="G6" s="54">
        <v>5</v>
      </c>
      <c r="H6" s="38">
        <v>3</v>
      </c>
      <c r="I6" s="60">
        <f>IF(OR(Risks[[#This Row],[Severity (1-5)]]="",Risks[[#This Row],[Likelihood (1-5)]]=""),"",Risks[[#This Row],[Severity (1-5)]]*Risks[[#This Row],[Likelihood (1-5)]])</f>
        <v>15</v>
      </c>
      <c r="J6" s="65" t="str">
        <f>IF(Risks[[#This Row],[Initial risk]]="","",IF(Risks[[#This Row],[Initial risk]]&lt;=Limit_Low,"Low",IF(Risks[[#This Row],[Initial risk]]&lt;=Limit_Medium,"Medium",IF(Risks[[#This Row],[Initial risk]]&lt;=Limit_High,"High","Extreme"))))</f>
        <v>High</v>
      </c>
      <c r="K6" s="68" t="s">
        <v>52</v>
      </c>
      <c r="L6" s="71" t="s">
        <v>46</v>
      </c>
      <c r="M6" s="54">
        <v>5</v>
      </c>
      <c r="N6" s="38">
        <v>1</v>
      </c>
      <c r="O6" s="39">
        <f>IF(OR(Risks[[#This Row],[Residual severity]]="",Risks[[#This Row],[Residual likelihood]]=""),"",Risks[[#This Row],[Residual severity]]*Risks[[#This Row],[Residual likelihood]])</f>
        <v>5</v>
      </c>
      <c r="P6" s="60" t="str">
        <f>IF(Risks[[#This Row],[Residual risk]]="","",IF(Risks[[#This Row],[Residual risk]]&lt;=Limit_Low,"Low",IF(Risks[[#This Row],[Residual risk]]&lt;=Limit_Medium,"Medium",IF(Risks[[#This Row],[Residual risk]]&lt;=Limit_High,"High","Extreme"))))</f>
        <v>Medium</v>
      </c>
      <c r="Q6" s="73">
        <f>IF(OR(Risks[[#This Row],[Initial risk]]="",Risks[[#This Row],[Residual risk]]=""),"",1-Risks[[#This Row],[Residual risk]]/Risks[[#This Row],[Initial risk]])</f>
        <v>0.66666666666666674</v>
      </c>
      <c r="R6" s="62" t="s">
        <v>119</v>
      </c>
      <c r="S6" s="76">
        <v>46295</v>
      </c>
      <c r="T6" s="71" t="s">
        <v>114</v>
      </c>
      <c r="U6" s="78">
        <v>46114</v>
      </c>
      <c r="V6" s="40">
        <v>12</v>
      </c>
      <c r="W6" s="41">
        <f>IF(OR(Risks[[#This Row],[Date assessed]]="",Risks[[#This Row],[Review every (months)]]=""),"",EDATE(Risks[[#This Row],[Date assessed]],Risks[[#This Row],[Review every (months)]]))</f>
        <v>46479</v>
      </c>
      <c r="X6" s="39" t="str">
        <f ca="1">IF(Risks[[#This Row],[Next review]]="","",IF(Risks[[#This Row],[Next review]]&lt;TODAY(),"Overdue",IF(Risks[[#This Row],[Next review]]-TODAY()&lt;=Due_Soon_Days,"Due soon","OK")))</f>
        <v>OK</v>
      </c>
      <c r="Y6" s="42">
        <f>IF(Risks[[#This Row],[Residual risk]]="","",COUNTIF(Risks[Residual risk],"&gt;"&amp;Risks[[#This Row],[Residual risk]])+COUNTIF(INDEX(Risks[Residual risk],1):Risks[[#This Row],[Residual risk]],Risks[[#This Row],[Residual risk]]))</f>
        <v>4</v>
      </c>
    </row>
    <row r="7" spans="1:25" ht="33.950000000000003" customHeight="1" x14ac:dyDescent="0.25">
      <c r="A7" s="36" t="s">
        <v>53</v>
      </c>
      <c r="B7" s="37" t="s">
        <v>54</v>
      </c>
      <c r="C7" s="37" t="s">
        <v>55</v>
      </c>
      <c r="D7" s="37" t="s">
        <v>56</v>
      </c>
      <c r="E7" s="51" t="s">
        <v>128</v>
      </c>
      <c r="F7" s="57" t="s">
        <v>129</v>
      </c>
      <c r="G7" s="54">
        <v>5</v>
      </c>
      <c r="H7" s="38">
        <v>2</v>
      </c>
      <c r="I7" s="60">
        <f>IF(OR(Risks[[#This Row],[Severity (1-5)]]="",Risks[[#This Row],[Likelihood (1-5)]]=""),"",Risks[[#This Row],[Severity (1-5)]]*Risks[[#This Row],[Likelihood (1-5)]])</f>
        <v>10</v>
      </c>
      <c r="J7" s="65" t="str">
        <f>IF(Risks[[#This Row],[Initial risk]]="","",IF(Risks[[#This Row],[Initial risk]]&lt;=Limit_Low,"Low",IF(Risks[[#This Row],[Initial risk]]&lt;=Limit_Medium,"Medium",IF(Risks[[#This Row],[Initial risk]]&lt;=Limit_High,"High","Extreme"))))</f>
        <v>High</v>
      </c>
      <c r="K7" s="68" t="s">
        <v>57</v>
      </c>
      <c r="L7" s="71" t="s">
        <v>58</v>
      </c>
      <c r="M7" s="54">
        <v>5</v>
      </c>
      <c r="N7" s="38">
        <v>1</v>
      </c>
      <c r="O7" s="39">
        <f>IF(OR(Risks[[#This Row],[Residual severity]]="",Risks[[#This Row],[Residual likelihood]]=""),"",Risks[[#This Row],[Residual severity]]*Risks[[#This Row],[Residual likelihood]])</f>
        <v>5</v>
      </c>
      <c r="P7" s="60" t="str">
        <f>IF(Risks[[#This Row],[Residual risk]]="","",IF(Risks[[#This Row],[Residual risk]]&lt;=Limit_Low,"Low",IF(Risks[[#This Row],[Residual risk]]&lt;=Limit_Medium,"Medium",IF(Risks[[#This Row],[Residual risk]]&lt;=Limit_High,"High","Extreme"))))</f>
        <v>Medium</v>
      </c>
      <c r="Q7" s="73">
        <f>IF(OR(Risks[[#This Row],[Initial risk]]="",Risks[[#This Row],[Residual risk]]=""),"",1-Risks[[#This Row],[Residual risk]]/Risks[[#This Row],[Initial risk]])</f>
        <v>0.5</v>
      </c>
      <c r="R7" s="62" t="s">
        <v>120</v>
      </c>
      <c r="S7" s="76">
        <v>46280</v>
      </c>
      <c r="T7" s="71" t="s">
        <v>47</v>
      </c>
      <c r="U7" s="78">
        <v>45915</v>
      </c>
      <c r="V7" s="40">
        <v>12</v>
      </c>
      <c r="W7" s="41">
        <f>IF(OR(Risks[[#This Row],[Date assessed]]="",Risks[[#This Row],[Review every (months)]]=""),"",EDATE(Risks[[#This Row],[Date assessed]],Risks[[#This Row],[Review every (months)]]))</f>
        <v>46280</v>
      </c>
      <c r="X7" s="39" t="str">
        <f ca="1">IF(Risks[[#This Row],[Next review]]="","",IF(Risks[[#This Row],[Next review]]&lt;TODAY(),"Overdue",IF(Risks[[#This Row],[Next review]]-TODAY()&lt;=Due_Soon_Days,"Due soon","OK")))</f>
        <v>Overdue</v>
      </c>
      <c r="Y7" s="42">
        <f>IF(Risks[[#This Row],[Residual risk]]="","",COUNTIF(Risks[Residual risk],"&gt;"&amp;Risks[[#This Row],[Residual risk]])+COUNTIF(INDEX(Risks[Residual risk],1):Risks[[#This Row],[Residual risk]],Risks[[#This Row],[Residual risk]]))</f>
        <v>5</v>
      </c>
    </row>
    <row r="8" spans="1:25" ht="33.950000000000003" customHeight="1" x14ac:dyDescent="0.25">
      <c r="A8" s="36" t="s">
        <v>59</v>
      </c>
      <c r="B8" s="37" t="s">
        <v>60</v>
      </c>
      <c r="C8" s="37" t="s">
        <v>61</v>
      </c>
      <c r="D8" s="37" t="s">
        <v>62</v>
      </c>
      <c r="E8" s="51" t="s">
        <v>130</v>
      </c>
      <c r="F8" s="57" t="s">
        <v>131</v>
      </c>
      <c r="G8" s="54">
        <v>3</v>
      </c>
      <c r="H8" s="38">
        <v>4</v>
      </c>
      <c r="I8" s="60">
        <f>IF(OR(Risks[[#This Row],[Severity (1-5)]]="",Risks[[#This Row],[Likelihood (1-5)]]=""),"",Risks[[#This Row],[Severity (1-5)]]*Risks[[#This Row],[Likelihood (1-5)]])</f>
        <v>12</v>
      </c>
      <c r="J8" s="65" t="str">
        <f>IF(Risks[[#This Row],[Initial risk]]="","",IF(Risks[[#This Row],[Initial risk]]&lt;=Limit_Low,"Low",IF(Risks[[#This Row],[Initial risk]]&lt;=Limit_Medium,"Medium",IF(Risks[[#This Row],[Initial risk]]&lt;=Limit_High,"High","Extreme"))))</f>
        <v>High</v>
      </c>
      <c r="K8" s="68" t="s">
        <v>63</v>
      </c>
      <c r="L8" s="71" t="s">
        <v>46</v>
      </c>
      <c r="M8" s="54">
        <v>3</v>
      </c>
      <c r="N8" s="38">
        <v>2</v>
      </c>
      <c r="O8" s="39">
        <f>IF(OR(Risks[[#This Row],[Residual severity]]="",Risks[[#This Row],[Residual likelihood]]=""),"",Risks[[#This Row],[Residual severity]]*Risks[[#This Row],[Residual likelihood]])</f>
        <v>6</v>
      </c>
      <c r="P8" s="60" t="str">
        <f>IF(Risks[[#This Row],[Residual risk]]="","",IF(Risks[[#This Row],[Residual risk]]&lt;=Limit_Low,"Low",IF(Risks[[#This Row],[Residual risk]]&lt;=Limit_Medium,"Medium",IF(Risks[[#This Row],[Residual risk]]&lt;=Limit_High,"High","Extreme"))))</f>
        <v>Medium</v>
      </c>
      <c r="Q8" s="73">
        <f>IF(OR(Risks[[#This Row],[Initial risk]]="",Risks[[#This Row],[Residual risk]]=""),"",1-Risks[[#This Row],[Residual risk]]/Risks[[#This Row],[Initial risk]])</f>
        <v>0.5</v>
      </c>
      <c r="R8" s="62" t="s">
        <v>121</v>
      </c>
      <c r="S8" s="76">
        <v>46265</v>
      </c>
      <c r="T8" s="71" t="s">
        <v>116</v>
      </c>
      <c r="U8" s="78">
        <v>46162</v>
      </c>
      <c r="V8" s="40">
        <v>12</v>
      </c>
      <c r="W8" s="41">
        <f>IF(OR(Risks[[#This Row],[Date assessed]]="",Risks[[#This Row],[Review every (months)]]=""),"",EDATE(Risks[[#This Row],[Date assessed]],Risks[[#This Row],[Review every (months)]]))</f>
        <v>46527</v>
      </c>
      <c r="X8" s="39" t="str">
        <f ca="1">IF(Risks[[#This Row],[Next review]]="","",IF(Risks[[#This Row],[Next review]]&lt;TODAY(),"Overdue",IF(Risks[[#This Row],[Next review]]-TODAY()&lt;=Due_Soon_Days,"Due soon","OK")))</f>
        <v>OK</v>
      </c>
      <c r="Y8" s="42">
        <f>IF(Risks[[#This Row],[Residual risk]]="","",COUNTIF(Risks[Residual risk],"&gt;"&amp;Risks[[#This Row],[Residual risk]])+COUNTIF(INDEX(Risks[Residual risk],1):Risks[[#This Row],[Residual risk]],Risks[[#This Row],[Residual risk]]))</f>
        <v>1</v>
      </c>
    </row>
    <row r="9" spans="1:25" ht="33.950000000000003" customHeight="1" x14ac:dyDescent="0.25">
      <c r="A9" s="36" t="s">
        <v>64</v>
      </c>
      <c r="B9" s="37" t="s">
        <v>65</v>
      </c>
      <c r="C9" s="37" t="s">
        <v>66</v>
      </c>
      <c r="D9" s="37" t="s">
        <v>67</v>
      </c>
      <c r="E9" s="51" t="s">
        <v>132</v>
      </c>
      <c r="F9" s="57" t="s">
        <v>133</v>
      </c>
      <c r="G9" s="54">
        <v>3</v>
      </c>
      <c r="H9" s="38">
        <v>3</v>
      </c>
      <c r="I9" s="60">
        <f>IF(OR(Risks[[#This Row],[Severity (1-5)]]="",Risks[[#This Row],[Likelihood (1-5)]]=""),"",Risks[[#This Row],[Severity (1-5)]]*Risks[[#This Row],[Likelihood (1-5)]])</f>
        <v>9</v>
      </c>
      <c r="J9" s="65" t="str">
        <f>IF(Risks[[#This Row],[Initial risk]]="","",IF(Risks[[#This Row],[Initial risk]]&lt;=Limit_Low,"Low",IF(Risks[[#This Row],[Initial risk]]&lt;=Limit_Medium,"Medium",IF(Risks[[#This Row],[Initial risk]]&lt;=Limit_High,"High","Extreme"))))</f>
        <v>Medium</v>
      </c>
      <c r="K9" s="68" t="s">
        <v>68</v>
      </c>
      <c r="L9" s="71" t="s">
        <v>69</v>
      </c>
      <c r="M9" s="54">
        <v>2</v>
      </c>
      <c r="N9" s="38">
        <v>2</v>
      </c>
      <c r="O9" s="39">
        <f>IF(OR(Risks[[#This Row],[Residual severity]]="",Risks[[#This Row],[Residual likelihood]]=""),"",Risks[[#This Row],[Residual severity]]*Risks[[#This Row],[Residual likelihood]])</f>
        <v>4</v>
      </c>
      <c r="P9" s="60" t="str">
        <f>IF(Risks[[#This Row],[Residual risk]]="","",IF(Risks[[#This Row],[Residual risk]]&lt;=Limit_Low,"Low",IF(Risks[[#This Row],[Residual risk]]&lt;=Limit_Medium,"Medium",IF(Risks[[#This Row],[Residual risk]]&lt;=Limit_High,"High","Extreme"))))</f>
        <v>Low</v>
      </c>
      <c r="Q9" s="73">
        <f>IF(OR(Risks[[#This Row],[Initial risk]]="",Risks[[#This Row],[Residual risk]]=""),"",1-Risks[[#This Row],[Residual risk]]/Risks[[#This Row],[Initial risk]])</f>
        <v>0.55555555555555558</v>
      </c>
      <c r="R9" s="62" t="s">
        <v>122</v>
      </c>
      <c r="S9" s="76">
        <v>46320</v>
      </c>
      <c r="T9" s="71" t="s">
        <v>113</v>
      </c>
      <c r="U9" s="78">
        <v>46174</v>
      </c>
      <c r="V9" s="40">
        <v>6</v>
      </c>
      <c r="W9" s="41">
        <f>IF(OR(Risks[[#This Row],[Date assessed]]="",Risks[[#This Row],[Review every (months)]]=""),"",EDATE(Risks[[#This Row],[Date assessed]],Risks[[#This Row],[Review every (months)]]))</f>
        <v>46357</v>
      </c>
      <c r="X9" s="39" t="str">
        <f ca="1">IF(Risks[[#This Row],[Next review]]="","",IF(Risks[[#This Row],[Next review]]&lt;TODAY(),"Overdue",IF(Risks[[#This Row],[Next review]]-TODAY()&lt;=Due_Soon_Days,"Due soon","OK")))</f>
        <v>OK</v>
      </c>
      <c r="Y9" s="42">
        <f>IF(Risks[[#This Row],[Residual risk]]="","",COUNTIF(Risks[Residual risk],"&gt;"&amp;Risks[[#This Row],[Residual risk]])+COUNTIF(INDEX(Risks[Residual risk],1):Risks[[#This Row],[Residual risk]],Risks[[#This Row],[Residual risk]]))</f>
        <v>6</v>
      </c>
    </row>
    <row r="10" spans="1:25" ht="33.950000000000003" customHeight="1" x14ac:dyDescent="0.25">
      <c r="A10" s="36" t="s">
        <v>70</v>
      </c>
      <c r="B10" s="37" t="s">
        <v>71</v>
      </c>
      <c r="C10" s="37" t="s">
        <v>72</v>
      </c>
      <c r="D10" s="37" t="s">
        <v>73</v>
      </c>
      <c r="E10" s="51" t="s">
        <v>134</v>
      </c>
      <c r="F10" s="57" t="s">
        <v>135</v>
      </c>
      <c r="G10" s="54">
        <v>3</v>
      </c>
      <c r="H10" s="38">
        <v>4</v>
      </c>
      <c r="I10" s="60">
        <f>IF(OR(Risks[[#This Row],[Severity (1-5)]]="",Risks[[#This Row],[Likelihood (1-5)]]=""),"",Risks[[#This Row],[Severity (1-5)]]*Risks[[#This Row],[Likelihood (1-5)]])</f>
        <v>12</v>
      </c>
      <c r="J10" s="65" t="str">
        <f>IF(Risks[[#This Row],[Initial risk]]="","",IF(Risks[[#This Row],[Initial risk]]&lt;=Limit_Low,"Low",IF(Risks[[#This Row],[Initial risk]]&lt;=Limit_Medium,"Medium",IF(Risks[[#This Row],[Initial risk]]&lt;=Limit_High,"High","Extreme"))))</f>
        <v>High</v>
      </c>
      <c r="K10" s="68" t="s">
        <v>74</v>
      </c>
      <c r="L10" s="71" t="s">
        <v>46</v>
      </c>
      <c r="M10" s="54">
        <v>3</v>
      </c>
      <c r="N10" s="38">
        <v>2</v>
      </c>
      <c r="O10" s="39">
        <f>IF(OR(Risks[[#This Row],[Residual severity]]="",Risks[[#This Row],[Residual likelihood]]=""),"",Risks[[#This Row],[Residual severity]]*Risks[[#This Row],[Residual likelihood]])</f>
        <v>6</v>
      </c>
      <c r="P10" s="60" t="str">
        <f>IF(Risks[[#This Row],[Residual risk]]="","",IF(Risks[[#This Row],[Residual risk]]&lt;=Limit_Low,"Low",IF(Risks[[#This Row],[Residual risk]]&lt;=Limit_Medium,"Medium",IF(Risks[[#This Row],[Residual risk]]&lt;=Limit_High,"High","Extreme"))))</f>
        <v>Medium</v>
      </c>
      <c r="Q10" s="73">
        <f>IF(OR(Risks[[#This Row],[Initial risk]]="",Risks[[#This Row],[Residual risk]]=""),"",1-Risks[[#This Row],[Residual risk]]/Risks[[#This Row],[Initial risk]])</f>
        <v>0.5</v>
      </c>
      <c r="R10" s="62" t="s">
        <v>121</v>
      </c>
      <c r="S10" s="76">
        <v>46371</v>
      </c>
      <c r="T10" s="71" t="s">
        <v>47</v>
      </c>
      <c r="U10" s="78">
        <v>45950</v>
      </c>
      <c r="V10" s="40">
        <v>12</v>
      </c>
      <c r="W10" s="41">
        <f>IF(OR(Risks[[#This Row],[Date assessed]]="",Risks[[#This Row],[Review every (months)]]=""),"",EDATE(Risks[[#This Row],[Date assessed]],Risks[[#This Row],[Review every (months)]]))</f>
        <v>46315</v>
      </c>
      <c r="X10" s="39" t="str">
        <f ca="1">IF(Risks[[#This Row],[Next review]]="","",IF(Risks[[#This Row],[Next review]]&lt;TODAY(),"Overdue",IF(Risks[[#This Row],[Next review]]-TODAY()&lt;=Due_Soon_Days,"Due soon","OK")))</f>
        <v>Due soon</v>
      </c>
      <c r="Y10" s="42">
        <f>IF(Risks[[#This Row],[Residual risk]]="","",COUNTIF(Risks[Residual risk],"&gt;"&amp;Risks[[#This Row],[Residual risk]])+COUNTIF(INDEX(Risks[Residual risk],1):Risks[[#This Row],[Residual risk]],Risks[[#This Row],[Residual risk]]))</f>
        <v>2</v>
      </c>
    </row>
    <row r="11" spans="1:25" ht="33.950000000000003" customHeight="1" x14ac:dyDescent="0.25">
      <c r="A11" s="36" t="s">
        <v>75</v>
      </c>
      <c r="B11" s="37" t="s">
        <v>65</v>
      </c>
      <c r="C11" s="37" t="s">
        <v>76</v>
      </c>
      <c r="D11" s="37" t="s">
        <v>77</v>
      </c>
      <c r="E11" s="51" t="s">
        <v>136</v>
      </c>
      <c r="F11" s="57" t="s">
        <v>137</v>
      </c>
      <c r="G11" s="54">
        <v>2</v>
      </c>
      <c r="H11" s="38">
        <v>4</v>
      </c>
      <c r="I11" s="60">
        <f>IF(OR(Risks[[#This Row],[Severity (1-5)]]="",Risks[[#This Row],[Likelihood (1-5)]]=""),"",Risks[[#This Row],[Severity (1-5)]]*Risks[[#This Row],[Likelihood (1-5)]])</f>
        <v>8</v>
      </c>
      <c r="J11" s="65" t="str">
        <f>IF(Risks[[#This Row],[Initial risk]]="","",IF(Risks[[#This Row],[Initial risk]]&lt;=Limit_Low,"Low",IF(Risks[[#This Row],[Initial risk]]&lt;=Limit_Medium,"Medium",IF(Risks[[#This Row],[Initial risk]]&lt;=Limit_High,"High","Extreme"))))</f>
        <v>Medium</v>
      </c>
      <c r="K11" s="68" t="s">
        <v>78</v>
      </c>
      <c r="L11" s="71" t="s">
        <v>46</v>
      </c>
      <c r="M11" s="54">
        <v>2</v>
      </c>
      <c r="N11" s="38">
        <v>2</v>
      </c>
      <c r="O11" s="39">
        <f>IF(OR(Risks[[#This Row],[Residual severity]]="",Risks[[#This Row],[Residual likelihood]]=""),"",Risks[[#This Row],[Residual severity]]*Risks[[#This Row],[Residual likelihood]])</f>
        <v>4</v>
      </c>
      <c r="P11" s="60" t="str">
        <f>IF(Risks[[#This Row],[Residual risk]]="","",IF(Risks[[#This Row],[Residual risk]]&lt;=Limit_Low,"Low",IF(Risks[[#This Row],[Residual risk]]&lt;=Limit_Medium,"Medium",IF(Risks[[#This Row],[Residual risk]]&lt;=Limit_High,"High","Extreme"))))</f>
        <v>Low</v>
      </c>
      <c r="Q11" s="73">
        <f>IF(OR(Risks[[#This Row],[Initial risk]]="",Risks[[#This Row],[Residual risk]]=""),"",1-Risks[[#This Row],[Residual risk]]/Risks[[#This Row],[Initial risk]])</f>
        <v>0.5</v>
      </c>
      <c r="R11" s="62" t="s">
        <v>122</v>
      </c>
      <c r="S11" s="76">
        <v>46315</v>
      </c>
      <c r="T11" s="71" t="s">
        <v>114</v>
      </c>
      <c r="U11" s="78">
        <v>46065</v>
      </c>
      <c r="V11" s="40">
        <v>12</v>
      </c>
      <c r="W11" s="41">
        <f>IF(OR(Risks[[#This Row],[Date assessed]]="",Risks[[#This Row],[Review every (months)]]=""),"",EDATE(Risks[[#This Row],[Date assessed]],Risks[[#This Row],[Review every (months)]]))</f>
        <v>46430</v>
      </c>
      <c r="X11" s="39" t="str">
        <f ca="1">IF(Risks[[#This Row],[Next review]]="","",IF(Risks[[#This Row],[Next review]]&lt;TODAY(),"Overdue",IF(Risks[[#This Row],[Next review]]-TODAY()&lt;=Due_Soon_Days,"Due soon","OK")))</f>
        <v>OK</v>
      </c>
      <c r="Y11" s="42">
        <f>IF(Risks[[#This Row],[Residual risk]]="","",COUNTIF(Risks[Residual risk],"&gt;"&amp;Risks[[#This Row],[Residual risk]])+COUNTIF(INDEX(Risks[Residual risk],1):Risks[[#This Row],[Residual risk]],Risks[[#This Row],[Residual risk]]))</f>
        <v>7</v>
      </c>
    </row>
    <row r="12" spans="1:25" ht="33.950000000000003" customHeight="1" x14ac:dyDescent="0.25">
      <c r="A12" s="36" t="s">
        <v>79</v>
      </c>
      <c r="B12" s="37" t="s">
        <v>80</v>
      </c>
      <c r="C12" s="37" t="s">
        <v>81</v>
      </c>
      <c r="D12" s="37" t="s">
        <v>82</v>
      </c>
      <c r="E12" s="51" t="s">
        <v>138</v>
      </c>
      <c r="F12" s="57" t="s">
        <v>139</v>
      </c>
      <c r="G12" s="54">
        <v>4</v>
      </c>
      <c r="H12" s="38">
        <v>3</v>
      </c>
      <c r="I12" s="60">
        <f>IF(OR(Risks[[#This Row],[Severity (1-5)]]="",Risks[[#This Row],[Likelihood (1-5)]]=""),"",Risks[[#This Row],[Severity (1-5)]]*Risks[[#This Row],[Likelihood (1-5)]])</f>
        <v>12</v>
      </c>
      <c r="J12" s="65" t="str">
        <f>IF(Risks[[#This Row],[Initial risk]]="","",IF(Risks[[#This Row],[Initial risk]]&lt;=Limit_Low,"Low",IF(Risks[[#This Row],[Initial risk]]&lt;=Limit_Medium,"Medium",IF(Risks[[#This Row],[Initial risk]]&lt;=Limit_High,"High","Extreme"))))</f>
        <v>High</v>
      </c>
      <c r="K12" s="68" t="s">
        <v>83</v>
      </c>
      <c r="L12" s="71" t="s">
        <v>46</v>
      </c>
      <c r="M12" s="54">
        <v>4</v>
      </c>
      <c r="N12" s="38">
        <v>1</v>
      </c>
      <c r="O12" s="39">
        <f>IF(OR(Risks[[#This Row],[Residual severity]]="",Risks[[#This Row],[Residual likelihood]]=""),"",Risks[[#This Row],[Residual severity]]*Risks[[#This Row],[Residual likelihood]])</f>
        <v>4</v>
      </c>
      <c r="P12" s="60" t="str">
        <f>IF(Risks[[#This Row],[Residual risk]]="","",IF(Risks[[#This Row],[Residual risk]]&lt;=Limit_Low,"Low",IF(Risks[[#This Row],[Residual risk]]&lt;=Limit_Medium,"Medium",IF(Risks[[#This Row],[Residual risk]]&lt;=Limit_High,"High","Extreme"))))</f>
        <v>Low</v>
      </c>
      <c r="Q12" s="73">
        <f>IF(OR(Risks[[#This Row],[Initial risk]]="",Risks[[#This Row],[Residual risk]]=""),"",1-Risks[[#This Row],[Residual risk]]/Risks[[#This Row],[Initial risk]])</f>
        <v>0.66666666666666674</v>
      </c>
      <c r="R12" s="62" t="s">
        <v>120</v>
      </c>
      <c r="S12" s="76">
        <v>46418</v>
      </c>
      <c r="T12" s="71" t="s">
        <v>47</v>
      </c>
      <c r="U12" s="78">
        <v>46211</v>
      </c>
      <c r="V12" s="40">
        <v>6</v>
      </c>
      <c r="W12" s="41">
        <f>IF(OR(Risks[[#This Row],[Date assessed]]="",Risks[[#This Row],[Review every (months)]]=""),"",EDATE(Risks[[#This Row],[Date assessed]],Risks[[#This Row],[Review every (months)]]))</f>
        <v>46395</v>
      </c>
      <c r="X12" s="39" t="str">
        <f ca="1">IF(Risks[[#This Row],[Next review]]="","",IF(Risks[[#This Row],[Next review]]&lt;TODAY(),"Overdue",IF(Risks[[#This Row],[Next review]]-TODAY()&lt;=Due_Soon_Days,"Due soon","OK")))</f>
        <v>OK</v>
      </c>
      <c r="Y12" s="42">
        <f>IF(Risks[[#This Row],[Residual risk]]="","",COUNTIF(Risks[Residual risk],"&gt;"&amp;Risks[[#This Row],[Residual risk]])+COUNTIF(INDEX(Risks[Residual risk],1):Risks[[#This Row],[Residual risk]],Risks[[#This Row],[Residual risk]]))</f>
        <v>8</v>
      </c>
    </row>
    <row r="13" spans="1:25" ht="33.950000000000003" customHeight="1" x14ac:dyDescent="0.25">
      <c r="A13" s="36"/>
      <c r="B13" s="37"/>
      <c r="C13" s="37"/>
      <c r="D13" s="37"/>
      <c r="E13" s="51"/>
      <c r="F13" s="57"/>
      <c r="G13" s="54"/>
      <c r="H13" s="38"/>
      <c r="I13" s="60" t="str">
        <f>IF(OR(Risks[[#This Row],[Severity (1-5)]]="",Risks[[#This Row],[Likelihood (1-5)]]=""),"",Risks[[#This Row],[Severity (1-5)]]*Risks[[#This Row],[Likelihood (1-5)]])</f>
        <v/>
      </c>
      <c r="J13" s="65" t="str">
        <f>IF(Risks[[#This Row],[Initial risk]]="","",IF(Risks[[#This Row],[Initial risk]]&lt;=Limit_Low,"Low",IF(Risks[[#This Row],[Initial risk]]&lt;=Limit_Medium,"Medium",IF(Risks[[#This Row],[Initial risk]]&lt;=Limit_High,"High","Extreme"))))</f>
        <v/>
      </c>
      <c r="K13" s="68"/>
      <c r="L13" s="71"/>
      <c r="M13" s="54"/>
      <c r="N13" s="38"/>
      <c r="O13" s="39" t="str">
        <f>IF(OR(Risks[[#This Row],[Residual severity]]="",Risks[[#This Row],[Residual likelihood]]=""),"",Risks[[#This Row],[Residual severity]]*Risks[[#This Row],[Residual likelihood]])</f>
        <v/>
      </c>
      <c r="P13" s="60" t="str">
        <f>IF(Risks[[#This Row],[Residual risk]]="","",IF(Risks[[#This Row],[Residual risk]]&lt;=Limit_Low,"Low",IF(Risks[[#This Row],[Residual risk]]&lt;=Limit_Medium,"Medium",IF(Risks[[#This Row],[Residual risk]]&lt;=Limit_High,"High","Extreme"))))</f>
        <v/>
      </c>
      <c r="Q13" s="73" t="str">
        <f>IF(OR(Risks[[#This Row],[Initial risk]]="",Risks[[#This Row],[Residual risk]]=""),"",1-Risks[[#This Row],[Residual risk]]/Risks[[#This Row],[Initial risk]])</f>
        <v/>
      </c>
      <c r="R13" s="62"/>
      <c r="S13" s="76"/>
      <c r="T13" s="71"/>
      <c r="U13" s="78"/>
      <c r="V13" s="40"/>
      <c r="W13" s="41" t="str">
        <f>IF(OR(Risks[[#This Row],[Date assessed]]="",Risks[[#This Row],[Review every (months)]]=""),"",EDATE(Risks[[#This Row],[Date assessed]],Risks[[#This Row],[Review every (months)]]))</f>
        <v/>
      </c>
      <c r="X13" s="39" t="str">
        <f ca="1">IF(Risks[[#This Row],[Next review]]="","",IF(Risks[[#This Row],[Next review]]&lt;TODAY(),"Overdue",IF(Risks[[#This Row],[Next review]]-TODAY()&lt;=Due_Soon_Days,"Due soon","OK")))</f>
        <v/>
      </c>
      <c r="Y13" s="42" t="str">
        <f>IF(Risks[[#This Row],[Residual risk]]="","",COUNTIF(Risks[Residual risk],"&gt;"&amp;Risks[[#This Row],[Residual risk]])+COUNTIF(INDEX(Risks[Residual risk],1):Risks[[#This Row],[Residual risk]],Risks[[#This Row],[Residual risk]]))</f>
        <v/>
      </c>
    </row>
    <row r="14" spans="1:25" ht="33.950000000000003" customHeight="1" x14ac:dyDescent="0.25">
      <c r="A14" s="36"/>
      <c r="B14" s="37"/>
      <c r="C14" s="37"/>
      <c r="D14" s="37"/>
      <c r="E14" s="51"/>
      <c r="F14" s="57"/>
      <c r="G14" s="54"/>
      <c r="H14" s="38"/>
      <c r="I14" s="60" t="str">
        <f>IF(OR(Risks[[#This Row],[Severity (1-5)]]="",Risks[[#This Row],[Likelihood (1-5)]]=""),"",Risks[[#This Row],[Severity (1-5)]]*Risks[[#This Row],[Likelihood (1-5)]])</f>
        <v/>
      </c>
      <c r="J14" s="65" t="str">
        <f>IF(Risks[[#This Row],[Initial risk]]="","",IF(Risks[[#This Row],[Initial risk]]&lt;=Limit_Low,"Low",IF(Risks[[#This Row],[Initial risk]]&lt;=Limit_Medium,"Medium",IF(Risks[[#This Row],[Initial risk]]&lt;=Limit_High,"High","Extreme"))))</f>
        <v/>
      </c>
      <c r="K14" s="68"/>
      <c r="L14" s="71"/>
      <c r="M14" s="54"/>
      <c r="N14" s="38"/>
      <c r="O14" s="39" t="str">
        <f>IF(OR(Risks[[#This Row],[Residual severity]]="",Risks[[#This Row],[Residual likelihood]]=""),"",Risks[[#This Row],[Residual severity]]*Risks[[#This Row],[Residual likelihood]])</f>
        <v/>
      </c>
      <c r="P14" s="60" t="str">
        <f>IF(Risks[[#This Row],[Residual risk]]="","",IF(Risks[[#This Row],[Residual risk]]&lt;=Limit_Low,"Low",IF(Risks[[#This Row],[Residual risk]]&lt;=Limit_Medium,"Medium",IF(Risks[[#This Row],[Residual risk]]&lt;=Limit_High,"High","Extreme"))))</f>
        <v/>
      </c>
      <c r="Q14" s="73" t="str">
        <f>IF(OR(Risks[[#This Row],[Initial risk]]="",Risks[[#This Row],[Residual risk]]=""),"",1-Risks[[#This Row],[Residual risk]]/Risks[[#This Row],[Initial risk]])</f>
        <v/>
      </c>
      <c r="R14" s="62"/>
      <c r="S14" s="76"/>
      <c r="T14" s="71"/>
      <c r="U14" s="78"/>
      <c r="V14" s="40"/>
      <c r="W14" s="41" t="str">
        <f>IF(OR(Risks[[#This Row],[Date assessed]]="",Risks[[#This Row],[Review every (months)]]=""),"",EDATE(Risks[[#This Row],[Date assessed]],Risks[[#This Row],[Review every (months)]]))</f>
        <v/>
      </c>
      <c r="X14" s="39" t="str">
        <f ca="1">IF(Risks[[#This Row],[Next review]]="","",IF(Risks[[#This Row],[Next review]]&lt;TODAY(),"Overdue",IF(Risks[[#This Row],[Next review]]-TODAY()&lt;=Due_Soon_Days,"Due soon","OK")))</f>
        <v/>
      </c>
      <c r="Y14" s="42" t="str">
        <f>IF(Risks[[#This Row],[Residual risk]]="","",COUNTIF(Risks[Residual risk],"&gt;"&amp;Risks[[#This Row],[Residual risk]])+COUNTIF(INDEX(Risks[Residual risk],1):Risks[[#This Row],[Residual risk]],Risks[[#This Row],[Residual risk]]))</f>
        <v/>
      </c>
    </row>
    <row r="15" spans="1:25" ht="33.950000000000003" customHeight="1" x14ac:dyDescent="0.25">
      <c r="A15" s="36"/>
      <c r="B15" s="37"/>
      <c r="C15" s="37"/>
      <c r="D15" s="37"/>
      <c r="E15" s="51"/>
      <c r="F15" s="57"/>
      <c r="G15" s="54"/>
      <c r="H15" s="38"/>
      <c r="I15" s="60" t="str">
        <f>IF(OR(Risks[[#This Row],[Severity (1-5)]]="",Risks[[#This Row],[Likelihood (1-5)]]=""),"",Risks[[#This Row],[Severity (1-5)]]*Risks[[#This Row],[Likelihood (1-5)]])</f>
        <v/>
      </c>
      <c r="J15" s="65" t="str">
        <f>IF(Risks[[#This Row],[Initial risk]]="","",IF(Risks[[#This Row],[Initial risk]]&lt;=Limit_Low,"Low",IF(Risks[[#This Row],[Initial risk]]&lt;=Limit_Medium,"Medium",IF(Risks[[#This Row],[Initial risk]]&lt;=Limit_High,"High","Extreme"))))</f>
        <v/>
      </c>
      <c r="K15" s="68"/>
      <c r="L15" s="71"/>
      <c r="M15" s="54"/>
      <c r="N15" s="38"/>
      <c r="O15" s="39" t="str">
        <f>IF(OR(Risks[[#This Row],[Residual severity]]="",Risks[[#This Row],[Residual likelihood]]=""),"",Risks[[#This Row],[Residual severity]]*Risks[[#This Row],[Residual likelihood]])</f>
        <v/>
      </c>
      <c r="P15" s="60" t="str">
        <f>IF(Risks[[#This Row],[Residual risk]]="","",IF(Risks[[#This Row],[Residual risk]]&lt;=Limit_Low,"Low",IF(Risks[[#This Row],[Residual risk]]&lt;=Limit_Medium,"Medium",IF(Risks[[#This Row],[Residual risk]]&lt;=Limit_High,"High","Extreme"))))</f>
        <v/>
      </c>
      <c r="Q15" s="73" t="str">
        <f>IF(OR(Risks[[#This Row],[Initial risk]]="",Risks[[#This Row],[Residual risk]]=""),"",1-Risks[[#This Row],[Residual risk]]/Risks[[#This Row],[Initial risk]])</f>
        <v/>
      </c>
      <c r="R15" s="62"/>
      <c r="S15" s="76"/>
      <c r="T15" s="71"/>
      <c r="U15" s="78"/>
      <c r="V15" s="40"/>
      <c r="W15" s="41" t="str">
        <f>IF(OR(Risks[[#This Row],[Date assessed]]="",Risks[[#This Row],[Review every (months)]]=""),"",EDATE(Risks[[#This Row],[Date assessed]],Risks[[#This Row],[Review every (months)]]))</f>
        <v/>
      </c>
      <c r="X15" s="39" t="str">
        <f ca="1">IF(Risks[[#This Row],[Next review]]="","",IF(Risks[[#This Row],[Next review]]&lt;TODAY(),"Overdue",IF(Risks[[#This Row],[Next review]]-TODAY()&lt;=Due_Soon_Days,"Due soon","OK")))</f>
        <v/>
      </c>
      <c r="Y15" s="42" t="str">
        <f>IF(Risks[[#This Row],[Residual risk]]="","",COUNTIF(Risks[Residual risk],"&gt;"&amp;Risks[[#This Row],[Residual risk]])+COUNTIF(INDEX(Risks[Residual risk],1):Risks[[#This Row],[Residual risk]],Risks[[#This Row],[Residual risk]]))</f>
        <v/>
      </c>
    </row>
    <row r="16" spans="1:25" ht="33.950000000000003" customHeight="1" x14ac:dyDescent="0.25">
      <c r="A16" s="36"/>
      <c r="B16" s="37"/>
      <c r="C16" s="37"/>
      <c r="D16" s="37"/>
      <c r="E16" s="51"/>
      <c r="F16" s="57"/>
      <c r="G16" s="54"/>
      <c r="H16" s="38"/>
      <c r="I16" s="60" t="str">
        <f>IF(OR(Risks[[#This Row],[Severity (1-5)]]="",Risks[[#This Row],[Likelihood (1-5)]]=""),"",Risks[[#This Row],[Severity (1-5)]]*Risks[[#This Row],[Likelihood (1-5)]])</f>
        <v/>
      </c>
      <c r="J16" s="65" t="str">
        <f>IF(Risks[[#This Row],[Initial risk]]="","",IF(Risks[[#This Row],[Initial risk]]&lt;=Limit_Low,"Low",IF(Risks[[#This Row],[Initial risk]]&lt;=Limit_Medium,"Medium",IF(Risks[[#This Row],[Initial risk]]&lt;=Limit_High,"High","Extreme"))))</f>
        <v/>
      </c>
      <c r="K16" s="68"/>
      <c r="L16" s="71"/>
      <c r="M16" s="54"/>
      <c r="N16" s="38"/>
      <c r="O16" s="39" t="str">
        <f>IF(OR(Risks[[#This Row],[Residual severity]]="",Risks[[#This Row],[Residual likelihood]]=""),"",Risks[[#This Row],[Residual severity]]*Risks[[#This Row],[Residual likelihood]])</f>
        <v/>
      </c>
      <c r="P16" s="60" t="str">
        <f>IF(Risks[[#This Row],[Residual risk]]="","",IF(Risks[[#This Row],[Residual risk]]&lt;=Limit_Low,"Low",IF(Risks[[#This Row],[Residual risk]]&lt;=Limit_Medium,"Medium",IF(Risks[[#This Row],[Residual risk]]&lt;=Limit_High,"High","Extreme"))))</f>
        <v/>
      </c>
      <c r="Q16" s="73" t="str">
        <f>IF(OR(Risks[[#This Row],[Initial risk]]="",Risks[[#This Row],[Residual risk]]=""),"",1-Risks[[#This Row],[Residual risk]]/Risks[[#This Row],[Initial risk]])</f>
        <v/>
      </c>
      <c r="R16" s="62"/>
      <c r="S16" s="76"/>
      <c r="T16" s="71"/>
      <c r="U16" s="78"/>
      <c r="V16" s="40"/>
      <c r="W16" s="41" t="str">
        <f>IF(OR(Risks[[#This Row],[Date assessed]]="",Risks[[#This Row],[Review every (months)]]=""),"",EDATE(Risks[[#This Row],[Date assessed]],Risks[[#This Row],[Review every (months)]]))</f>
        <v/>
      </c>
      <c r="X16" s="39" t="str">
        <f ca="1">IF(Risks[[#This Row],[Next review]]="","",IF(Risks[[#This Row],[Next review]]&lt;TODAY(),"Overdue",IF(Risks[[#This Row],[Next review]]-TODAY()&lt;=Due_Soon_Days,"Due soon","OK")))</f>
        <v/>
      </c>
      <c r="Y16" s="42" t="str">
        <f>IF(Risks[[#This Row],[Residual risk]]="","",COUNTIF(Risks[Residual risk],"&gt;"&amp;Risks[[#This Row],[Residual risk]])+COUNTIF(INDEX(Risks[Residual risk],1):Risks[[#This Row],[Residual risk]],Risks[[#This Row],[Residual risk]]))</f>
        <v/>
      </c>
    </row>
    <row r="17" spans="1:25" ht="33.950000000000003" customHeight="1" x14ac:dyDescent="0.25">
      <c r="A17" s="36"/>
      <c r="B17" s="37"/>
      <c r="C17" s="37"/>
      <c r="D17" s="37"/>
      <c r="E17" s="51"/>
      <c r="F17" s="57"/>
      <c r="G17" s="54"/>
      <c r="H17" s="38"/>
      <c r="I17" s="60" t="str">
        <f>IF(OR(Risks[[#This Row],[Severity (1-5)]]="",Risks[[#This Row],[Likelihood (1-5)]]=""),"",Risks[[#This Row],[Severity (1-5)]]*Risks[[#This Row],[Likelihood (1-5)]])</f>
        <v/>
      </c>
      <c r="J17" s="65" t="str">
        <f>IF(Risks[[#This Row],[Initial risk]]="","",IF(Risks[[#This Row],[Initial risk]]&lt;=Limit_Low,"Low",IF(Risks[[#This Row],[Initial risk]]&lt;=Limit_Medium,"Medium",IF(Risks[[#This Row],[Initial risk]]&lt;=Limit_High,"High","Extreme"))))</f>
        <v/>
      </c>
      <c r="K17" s="68"/>
      <c r="L17" s="71"/>
      <c r="M17" s="54"/>
      <c r="N17" s="38"/>
      <c r="O17" s="39" t="str">
        <f>IF(OR(Risks[[#This Row],[Residual severity]]="",Risks[[#This Row],[Residual likelihood]]=""),"",Risks[[#This Row],[Residual severity]]*Risks[[#This Row],[Residual likelihood]])</f>
        <v/>
      </c>
      <c r="P17" s="60" t="str">
        <f>IF(Risks[[#This Row],[Residual risk]]="","",IF(Risks[[#This Row],[Residual risk]]&lt;=Limit_Low,"Low",IF(Risks[[#This Row],[Residual risk]]&lt;=Limit_Medium,"Medium",IF(Risks[[#This Row],[Residual risk]]&lt;=Limit_High,"High","Extreme"))))</f>
        <v/>
      </c>
      <c r="Q17" s="73" t="str">
        <f>IF(OR(Risks[[#This Row],[Initial risk]]="",Risks[[#This Row],[Residual risk]]=""),"",1-Risks[[#This Row],[Residual risk]]/Risks[[#This Row],[Initial risk]])</f>
        <v/>
      </c>
      <c r="R17" s="62"/>
      <c r="S17" s="76"/>
      <c r="T17" s="71"/>
      <c r="U17" s="78"/>
      <c r="V17" s="40"/>
      <c r="W17" s="41" t="str">
        <f>IF(OR(Risks[[#This Row],[Date assessed]]="",Risks[[#This Row],[Review every (months)]]=""),"",EDATE(Risks[[#This Row],[Date assessed]],Risks[[#This Row],[Review every (months)]]))</f>
        <v/>
      </c>
      <c r="X17" s="39" t="str">
        <f ca="1">IF(Risks[[#This Row],[Next review]]="","",IF(Risks[[#This Row],[Next review]]&lt;TODAY(),"Overdue",IF(Risks[[#This Row],[Next review]]-TODAY()&lt;=Due_Soon_Days,"Due soon","OK")))</f>
        <v/>
      </c>
      <c r="Y17" s="42" t="str">
        <f>IF(Risks[[#This Row],[Residual risk]]="","",COUNTIF(Risks[Residual risk],"&gt;"&amp;Risks[[#This Row],[Residual risk]])+COUNTIF(INDEX(Risks[Residual risk],1):Risks[[#This Row],[Residual risk]],Risks[[#This Row],[Residual risk]]))</f>
        <v/>
      </c>
    </row>
    <row r="18" spans="1:25" ht="33.950000000000003" customHeight="1" x14ac:dyDescent="0.25">
      <c r="A18" s="36"/>
      <c r="B18" s="37"/>
      <c r="C18" s="37"/>
      <c r="D18" s="37"/>
      <c r="E18" s="51"/>
      <c r="F18" s="57"/>
      <c r="G18" s="54"/>
      <c r="H18" s="38"/>
      <c r="I18" s="60" t="str">
        <f>IF(OR(Risks[[#This Row],[Severity (1-5)]]="",Risks[[#This Row],[Likelihood (1-5)]]=""),"",Risks[[#This Row],[Severity (1-5)]]*Risks[[#This Row],[Likelihood (1-5)]])</f>
        <v/>
      </c>
      <c r="J18" s="65" t="str">
        <f>IF(Risks[[#This Row],[Initial risk]]="","",IF(Risks[[#This Row],[Initial risk]]&lt;=Limit_Low,"Low",IF(Risks[[#This Row],[Initial risk]]&lt;=Limit_Medium,"Medium",IF(Risks[[#This Row],[Initial risk]]&lt;=Limit_High,"High","Extreme"))))</f>
        <v/>
      </c>
      <c r="K18" s="68"/>
      <c r="L18" s="71"/>
      <c r="M18" s="54"/>
      <c r="N18" s="38"/>
      <c r="O18" s="39" t="str">
        <f>IF(OR(Risks[[#This Row],[Residual severity]]="",Risks[[#This Row],[Residual likelihood]]=""),"",Risks[[#This Row],[Residual severity]]*Risks[[#This Row],[Residual likelihood]])</f>
        <v/>
      </c>
      <c r="P18" s="60" t="str">
        <f>IF(Risks[[#This Row],[Residual risk]]="","",IF(Risks[[#This Row],[Residual risk]]&lt;=Limit_Low,"Low",IF(Risks[[#This Row],[Residual risk]]&lt;=Limit_Medium,"Medium",IF(Risks[[#This Row],[Residual risk]]&lt;=Limit_High,"High","Extreme"))))</f>
        <v/>
      </c>
      <c r="Q18" s="73" t="str">
        <f>IF(OR(Risks[[#This Row],[Initial risk]]="",Risks[[#This Row],[Residual risk]]=""),"",1-Risks[[#This Row],[Residual risk]]/Risks[[#This Row],[Initial risk]])</f>
        <v/>
      </c>
      <c r="R18" s="62"/>
      <c r="S18" s="76"/>
      <c r="T18" s="71"/>
      <c r="U18" s="78"/>
      <c r="V18" s="40"/>
      <c r="W18" s="41" t="str">
        <f>IF(OR(Risks[[#This Row],[Date assessed]]="",Risks[[#This Row],[Review every (months)]]=""),"",EDATE(Risks[[#This Row],[Date assessed]],Risks[[#This Row],[Review every (months)]]))</f>
        <v/>
      </c>
      <c r="X18" s="39" t="str">
        <f ca="1">IF(Risks[[#This Row],[Next review]]="","",IF(Risks[[#This Row],[Next review]]&lt;TODAY(),"Overdue",IF(Risks[[#This Row],[Next review]]-TODAY()&lt;=Due_Soon_Days,"Due soon","OK")))</f>
        <v/>
      </c>
      <c r="Y18" s="42" t="str">
        <f>IF(Risks[[#This Row],[Residual risk]]="","",COUNTIF(Risks[Residual risk],"&gt;"&amp;Risks[[#This Row],[Residual risk]])+COUNTIF(INDEX(Risks[Residual risk],1):Risks[[#This Row],[Residual risk]],Risks[[#This Row],[Residual risk]]))</f>
        <v/>
      </c>
    </row>
    <row r="19" spans="1:25" ht="33.950000000000003" customHeight="1" x14ac:dyDescent="0.25">
      <c r="A19" s="36"/>
      <c r="B19" s="37"/>
      <c r="C19" s="37"/>
      <c r="D19" s="37"/>
      <c r="E19" s="51"/>
      <c r="F19" s="57"/>
      <c r="G19" s="54"/>
      <c r="H19" s="38"/>
      <c r="I19" s="60" t="str">
        <f>IF(OR(Risks[[#This Row],[Severity (1-5)]]="",Risks[[#This Row],[Likelihood (1-5)]]=""),"",Risks[[#This Row],[Severity (1-5)]]*Risks[[#This Row],[Likelihood (1-5)]])</f>
        <v/>
      </c>
      <c r="J19" s="65" t="str">
        <f>IF(Risks[[#This Row],[Initial risk]]="","",IF(Risks[[#This Row],[Initial risk]]&lt;=Limit_Low,"Low",IF(Risks[[#This Row],[Initial risk]]&lt;=Limit_Medium,"Medium",IF(Risks[[#This Row],[Initial risk]]&lt;=Limit_High,"High","Extreme"))))</f>
        <v/>
      </c>
      <c r="K19" s="68"/>
      <c r="L19" s="71"/>
      <c r="M19" s="54"/>
      <c r="N19" s="38"/>
      <c r="O19" s="39" t="str">
        <f>IF(OR(Risks[[#This Row],[Residual severity]]="",Risks[[#This Row],[Residual likelihood]]=""),"",Risks[[#This Row],[Residual severity]]*Risks[[#This Row],[Residual likelihood]])</f>
        <v/>
      </c>
      <c r="P19" s="60" t="str">
        <f>IF(Risks[[#This Row],[Residual risk]]="","",IF(Risks[[#This Row],[Residual risk]]&lt;=Limit_Low,"Low",IF(Risks[[#This Row],[Residual risk]]&lt;=Limit_Medium,"Medium",IF(Risks[[#This Row],[Residual risk]]&lt;=Limit_High,"High","Extreme"))))</f>
        <v/>
      </c>
      <c r="Q19" s="73" t="str">
        <f>IF(OR(Risks[[#This Row],[Initial risk]]="",Risks[[#This Row],[Residual risk]]=""),"",1-Risks[[#This Row],[Residual risk]]/Risks[[#This Row],[Initial risk]])</f>
        <v/>
      </c>
      <c r="R19" s="62"/>
      <c r="S19" s="76"/>
      <c r="T19" s="71"/>
      <c r="U19" s="78"/>
      <c r="V19" s="40"/>
      <c r="W19" s="41" t="str">
        <f>IF(OR(Risks[[#This Row],[Date assessed]]="",Risks[[#This Row],[Review every (months)]]=""),"",EDATE(Risks[[#This Row],[Date assessed]],Risks[[#This Row],[Review every (months)]]))</f>
        <v/>
      </c>
      <c r="X19" s="39" t="str">
        <f ca="1">IF(Risks[[#This Row],[Next review]]="","",IF(Risks[[#This Row],[Next review]]&lt;TODAY(),"Overdue",IF(Risks[[#This Row],[Next review]]-TODAY()&lt;=Due_Soon_Days,"Due soon","OK")))</f>
        <v/>
      </c>
      <c r="Y19" s="42" t="str">
        <f>IF(Risks[[#This Row],[Residual risk]]="","",COUNTIF(Risks[Residual risk],"&gt;"&amp;Risks[[#This Row],[Residual risk]])+COUNTIF(INDEX(Risks[Residual risk],1):Risks[[#This Row],[Residual risk]],Risks[[#This Row],[Residual risk]]))</f>
        <v/>
      </c>
    </row>
    <row r="20" spans="1:25" ht="33.950000000000003" customHeight="1" x14ac:dyDescent="0.25">
      <c r="A20" s="36"/>
      <c r="B20" s="37"/>
      <c r="C20" s="37"/>
      <c r="D20" s="37"/>
      <c r="E20" s="51"/>
      <c r="F20" s="57"/>
      <c r="G20" s="54"/>
      <c r="H20" s="38"/>
      <c r="I20" s="60" t="str">
        <f>IF(OR(Risks[[#This Row],[Severity (1-5)]]="",Risks[[#This Row],[Likelihood (1-5)]]=""),"",Risks[[#This Row],[Severity (1-5)]]*Risks[[#This Row],[Likelihood (1-5)]])</f>
        <v/>
      </c>
      <c r="J20" s="65" t="str">
        <f>IF(Risks[[#This Row],[Initial risk]]="","",IF(Risks[[#This Row],[Initial risk]]&lt;=Limit_Low,"Low",IF(Risks[[#This Row],[Initial risk]]&lt;=Limit_Medium,"Medium",IF(Risks[[#This Row],[Initial risk]]&lt;=Limit_High,"High","Extreme"))))</f>
        <v/>
      </c>
      <c r="K20" s="68"/>
      <c r="L20" s="71"/>
      <c r="M20" s="54"/>
      <c r="N20" s="38"/>
      <c r="O20" s="39" t="str">
        <f>IF(OR(Risks[[#This Row],[Residual severity]]="",Risks[[#This Row],[Residual likelihood]]=""),"",Risks[[#This Row],[Residual severity]]*Risks[[#This Row],[Residual likelihood]])</f>
        <v/>
      </c>
      <c r="P20" s="60" t="str">
        <f>IF(Risks[[#This Row],[Residual risk]]="","",IF(Risks[[#This Row],[Residual risk]]&lt;=Limit_Low,"Low",IF(Risks[[#This Row],[Residual risk]]&lt;=Limit_Medium,"Medium",IF(Risks[[#This Row],[Residual risk]]&lt;=Limit_High,"High","Extreme"))))</f>
        <v/>
      </c>
      <c r="Q20" s="73" t="str">
        <f>IF(OR(Risks[[#This Row],[Initial risk]]="",Risks[[#This Row],[Residual risk]]=""),"",1-Risks[[#This Row],[Residual risk]]/Risks[[#This Row],[Initial risk]])</f>
        <v/>
      </c>
      <c r="R20" s="62"/>
      <c r="S20" s="76"/>
      <c r="T20" s="71"/>
      <c r="U20" s="78"/>
      <c r="V20" s="40"/>
      <c r="W20" s="41" t="str">
        <f>IF(OR(Risks[[#This Row],[Date assessed]]="",Risks[[#This Row],[Review every (months)]]=""),"",EDATE(Risks[[#This Row],[Date assessed]],Risks[[#This Row],[Review every (months)]]))</f>
        <v/>
      </c>
      <c r="X20" s="39" t="str">
        <f ca="1">IF(Risks[[#This Row],[Next review]]="","",IF(Risks[[#This Row],[Next review]]&lt;TODAY(),"Overdue",IF(Risks[[#This Row],[Next review]]-TODAY()&lt;=Due_Soon_Days,"Due soon","OK")))</f>
        <v/>
      </c>
      <c r="Y20" s="42" t="str">
        <f>IF(Risks[[#This Row],[Residual risk]]="","",COUNTIF(Risks[Residual risk],"&gt;"&amp;Risks[[#This Row],[Residual risk]])+COUNTIF(INDEX(Risks[Residual risk],1):Risks[[#This Row],[Residual risk]],Risks[[#This Row],[Residual risk]]))</f>
        <v/>
      </c>
    </row>
    <row r="21" spans="1:25" ht="33.950000000000003" customHeight="1" x14ac:dyDescent="0.25">
      <c r="A21" s="36"/>
      <c r="B21" s="37"/>
      <c r="C21" s="37"/>
      <c r="D21" s="37"/>
      <c r="E21" s="51"/>
      <c r="F21" s="57"/>
      <c r="G21" s="54"/>
      <c r="H21" s="38"/>
      <c r="I21" s="60" t="str">
        <f>IF(OR(Risks[[#This Row],[Severity (1-5)]]="",Risks[[#This Row],[Likelihood (1-5)]]=""),"",Risks[[#This Row],[Severity (1-5)]]*Risks[[#This Row],[Likelihood (1-5)]])</f>
        <v/>
      </c>
      <c r="J21" s="65" t="str">
        <f>IF(Risks[[#This Row],[Initial risk]]="","",IF(Risks[[#This Row],[Initial risk]]&lt;=Limit_Low,"Low",IF(Risks[[#This Row],[Initial risk]]&lt;=Limit_Medium,"Medium",IF(Risks[[#This Row],[Initial risk]]&lt;=Limit_High,"High","Extreme"))))</f>
        <v/>
      </c>
      <c r="K21" s="68"/>
      <c r="L21" s="71"/>
      <c r="M21" s="54"/>
      <c r="N21" s="38"/>
      <c r="O21" s="39" t="str">
        <f>IF(OR(Risks[[#This Row],[Residual severity]]="",Risks[[#This Row],[Residual likelihood]]=""),"",Risks[[#This Row],[Residual severity]]*Risks[[#This Row],[Residual likelihood]])</f>
        <v/>
      </c>
      <c r="P21" s="60" t="str">
        <f>IF(Risks[[#This Row],[Residual risk]]="","",IF(Risks[[#This Row],[Residual risk]]&lt;=Limit_Low,"Low",IF(Risks[[#This Row],[Residual risk]]&lt;=Limit_Medium,"Medium",IF(Risks[[#This Row],[Residual risk]]&lt;=Limit_High,"High","Extreme"))))</f>
        <v/>
      </c>
      <c r="Q21" s="73" t="str">
        <f>IF(OR(Risks[[#This Row],[Initial risk]]="",Risks[[#This Row],[Residual risk]]=""),"",1-Risks[[#This Row],[Residual risk]]/Risks[[#This Row],[Initial risk]])</f>
        <v/>
      </c>
      <c r="R21" s="62"/>
      <c r="S21" s="76"/>
      <c r="T21" s="71"/>
      <c r="U21" s="78"/>
      <c r="V21" s="40"/>
      <c r="W21" s="41" t="str">
        <f>IF(OR(Risks[[#This Row],[Date assessed]]="",Risks[[#This Row],[Review every (months)]]=""),"",EDATE(Risks[[#This Row],[Date assessed]],Risks[[#This Row],[Review every (months)]]))</f>
        <v/>
      </c>
      <c r="X21" s="39" t="str">
        <f ca="1">IF(Risks[[#This Row],[Next review]]="","",IF(Risks[[#This Row],[Next review]]&lt;TODAY(),"Overdue",IF(Risks[[#This Row],[Next review]]-TODAY()&lt;=Due_Soon_Days,"Due soon","OK")))</f>
        <v/>
      </c>
      <c r="Y21" s="42" t="str">
        <f>IF(Risks[[#This Row],[Residual risk]]="","",COUNTIF(Risks[Residual risk],"&gt;"&amp;Risks[[#This Row],[Residual risk]])+COUNTIF(INDEX(Risks[Residual risk],1):Risks[[#This Row],[Residual risk]],Risks[[#This Row],[Residual risk]]))</f>
        <v/>
      </c>
    </row>
    <row r="22" spans="1:25" ht="33.950000000000003" customHeight="1" x14ac:dyDescent="0.25">
      <c r="A22" s="36"/>
      <c r="B22" s="37"/>
      <c r="C22" s="37"/>
      <c r="D22" s="37"/>
      <c r="E22" s="51"/>
      <c r="F22" s="57"/>
      <c r="G22" s="54"/>
      <c r="H22" s="38"/>
      <c r="I22" s="60" t="str">
        <f>IF(OR(Risks[[#This Row],[Severity (1-5)]]="",Risks[[#This Row],[Likelihood (1-5)]]=""),"",Risks[[#This Row],[Severity (1-5)]]*Risks[[#This Row],[Likelihood (1-5)]])</f>
        <v/>
      </c>
      <c r="J22" s="65" t="str">
        <f>IF(Risks[[#This Row],[Initial risk]]="","",IF(Risks[[#This Row],[Initial risk]]&lt;=Limit_Low,"Low",IF(Risks[[#This Row],[Initial risk]]&lt;=Limit_Medium,"Medium",IF(Risks[[#This Row],[Initial risk]]&lt;=Limit_High,"High","Extreme"))))</f>
        <v/>
      </c>
      <c r="K22" s="68"/>
      <c r="L22" s="71"/>
      <c r="M22" s="54"/>
      <c r="N22" s="38"/>
      <c r="O22" s="39" t="str">
        <f>IF(OR(Risks[[#This Row],[Residual severity]]="",Risks[[#This Row],[Residual likelihood]]=""),"",Risks[[#This Row],[Residual severity]]*Risks[[#This Row],[Residual likelihood]])</f>
        <v/>
      </c>
      <c r="P22" s="60" t="str">
        <f>IF(Risks[[#This Row],[Residual risk]]="","",IF(Risks[[#This Row],[Residual risk]]&lt;=Limit_Low,"Low",IF(Risks[[#This Row],[Residual risk]]&lt;=Limit_Medium,"Medium",IF(Risks[[#This Row],[Residual risk]]&lt;=Limit_High,"High","Extreme"))))</f>
        <v/>
      </c>
      <c r="Q22" s="73" t="str">
        <f>IF(OR(Risks[[#This Row],[Initial risk]]="",Risks[[#This Row],[Residual risk]]=""),"",1-Risks[[#This Row],[Residual risk]]/Risks[[#This Row],[Initial risk]])</f>
        <v/>
      </c>
      <c r="R22" s="62"/>
      <c r="S22" s="76"/>
      <c r="T22" s="71"/>
      <c r="U22" s="78"/>
      <c r="V22" s="40"/>
      <c r="W22" s="41" t="str">
        <f>IF(OR(Risks[[#This Row],[Date assessed]]="",Risks[[#This Row],[Review every (months)]]=""),"",EDATE(Risks[[#This Row],[Date assessed]],Risks[[#This Row],[Review every (months)]]))</f>
        <v/>
      </c>
      <c r="X22" s="39" t="str">
        <f ca="1">IF(Risks[[#This Row],[Next review]]="","",IF(Risks[[#This Row],[Next review]]&lt;TODAY(),"Overdue",IF(Risks[[#This Row],[Next review]]-TODAY()&lt;=Due_Soon_Days,"Due soon","OK")))</f>
        <v/>
      </c>
      <c r="Y22" s="42" t="str">
        <f>IF(Risks[[#This Row],[Residual risk]]="","",COUNTIF(Risks[Residual risk],"&gt;"&amp;Risks[[#This Row],[Residual risk]])+COUNTIF(INDEX(Risks[Residual risk],1):Risks[[#This Row],[Residual risk]],Risks[[#This Row],[Residual risk]]))</f>
        <v/>
      </c>
    </row>
    <row r="23" spans="1:25" ht="33.950000000000003" customHeight="1" x14ac:dyDescent="0.25">
      <c r="A23" s="36"/>
      <c r="B23" s="37"/>
      <c r="C23" s="37"/>
      <c r="D23" s="37"/>
      <c r="E23" s="51"/>
      <c r="F23" s="57"/>
      <c r="G23" s="54"/>
      <c r="H23" s="38"/>
      <c r="I23" s="60" t="str">
        <f>IF(OR(Risks[[#This Row],[Severity (1-5)]]="",Risks[[#This Row],[Likelihood (1-5)]]=""),"",Risks[[#This Row],[Severity (1-5)]]*Risks[[#This Row],[Likelihood (1-5)]])</f>
        <v/>
      </c>
      <c r="J23" s="65" t="str">
        <f>IF(Risks[[#This Row],[Initial risk]]="","",IF(Risks[[#This Row],[Initial risk]]&lt;=Limit_Low,"Low",IF(Risks[[#This Row],[Initial risk]]&lt;=Limit_Medium,"Medium",IF(Risks[[#This Row],[Initial risk]]&lt;=Limit_High,"High","Extreme"))))</f>
        <v/>
      </c>
      <c r="K23" s="68"/>
      <c r="L23" s="71"/>
      <c r="M23" s="54"/>
      <c r="N23" s="38"/>
      <c r="O23" s="39" t="str">
        <f>IF(OR(Risks[[#This Row],[Residual severity]]="",Risks[[#This Row],[Residual likelihood]]=""),"",Risks[[#This Row],[Residual severity]]*Risks[[#This Row],[Residual likelihood]])</f>
        <v/>
      </c>
      <c r="P23" s="60" t="str">
        <f>IF(Risks[[#This Row],[Residual risk]]="","",IF(Risks[[#This Row],[Residual risk]]&lt;=Limit_Low,"Low",IF(Risks[[#This Row],[Residual risk]]&lt;=Limit_Medium,"Medium",IF(Risks[[#This Row],[Residual risk]]&lt;=Limit_High,"High","Extreme"))))</f>
        <v/>
      </c>
      <c r="Q23" s="73" t="str">
        <f>IF(OR(Risks[[#This Row],[Initial risk]]="",Risks[[#This Row],[Residual risk]]=""),"",1-Risks[[#This Row],[Residual risk]]/Risks[[#This Row],[Initial risk]])</f>
        <v/>
      </c>
      <c r="R23" s="62"/>
      <c r="S23" s="76"/>
      <c r="T23" s="71"/>
      <c r="U23" s="78"/>
      <c r="V23" s="40"/>
      <c r="W23" s="41" t="str">
        <f>IF(OR(Risks[[#This Row],[Date assessed]]="",Risks[[#This Row],[Review every (months)]]=""),"",EDATE(Risks[[#This Row],[Date assessed]],Risks[[#This Row],[Review every (months)]]))</f>
        <v/>
      </c>
      <c r="X23" s="39" t="str">
        <f ca="1">IF(Risks[[#This Row],[Next review]]="","",IF(Risks[[#This Row],[Next review]]&lt;TODAY(),"Overdue",IF(Risks[[#This Row],[Next review]]-TODAY()&lt;=Due_Soon_Days,"Due soon","OK")))</f>
        <v/>
      </c>
      <c r="Y23" s="42" t="str">
        <f>IF(Risks[[#This Row],[Residual risk]]="","",COUNTIF(Risks[Residual risk],"&gt;"&amp;Risks[[#This Row],[Residual risk]])+COUNTIF(INDEX(Risks[Residual risk],1):Risks[[#This Row],[Residual risk]],Risks[[#This Row],[Residual risk]]))</f>
        <v/>
      </c>
    </row>
    <row r="24" spans="1:25" ht="33.950000000000003" customHeight="1" x14ac:dyDescent="0.25">
      <c r="A24" s="36"/>
      <c r="B24" s="37"/>
      <c r="C24" s="37"/>
      <c r="D24" s="37"/>
      <c r="E24" s="51"/>
      <c r="F24" s="57"/>
      <c r="G24" s="54"/>
      <c r="H24" s="38"/>
      <c r="I24" s="60" t="str">
        <f>IF(OR(Risks[[#This Row],[Severity (1-5)]]="",Risks[[#This Row],[Likelihood (1-5)]]=""),"",Risks[[#This Row],[Severity (1-5)]]*Risks[[#This Row],[Likelihood (1-5)]])</f>
        <v/>
      </c>
      <c r="J24" s="65" t="str">
        <f>IF(Risks[[#This Row],[Initial risk]]="","",IF(Risks[[#This Row],[Initial risk]]&lt;=Limit_Low,"Low",IF(Risks[[#This Row],[Initial risk]]&lt;=Limit_Medium,"Medium",IF(Risks[[#This Row],[Initial risk]]&lt;=Limit_High,"High","Extreme"))))</f>
        <v/>
      </c>
      <c r="K24" s="68"/>
      <c r="L24" s="71"/>
      <c r="M24" s="54"/>
      <c r="N24" s="38"/>
      <c r="O24" s="39" t="str">
        <f>IF(OR(Risks[[#This Row],[Residual severity]]="",Risks[[#This Row],[Residual likelihood]]=""),"",Risks[[#This Row],[Residual severity]]*Risks[[#This Row],[Residual likelihood]])</f>
        <v/>
      </c>
      <c r="P24" s="60" t="str">
        <f>IF(Risks[[#This Row],[Residual risk]]="","",IF(Risks[[#This Row],[Residual risk]]&lt;=Limit_Low,"Low",IF(Risks[[#This Row],[Residual risk]]&lt;=Limit_Medium,"Medium",IF(Risks[[#This Row],[Residual risk]]&lt;=Limit_High,"High","Extreme"))))</f>
        <v/>
      </c>
      <c r="Q24" s="73" t="str">
        <f>IF(OR(Risks[[#This Row],[Initial risk]]="",Risks[[#This Row],[Residual risk]]=""),"",1-Risks[[#This Row],[Residual risk]]/Risks[[#This Row],[Initial risk]])</f>
        <v/>
      </c>
      <c r="R24" s="62"/>
      <c r="S24" s="76"/>
      <c r="T24" s="71"/>
      <c r="U24" s="78"/>
      <c r="V24" s="40"/>
      <c r="W24" s="41" t="str">
        <f>IF(OR(Risks[[#This Row],[Date assessed]]="",Risks[[#This Row],[Review every (months)]]=""),"",EDATE(Risks[[#This Row],[Date assessed]],Risks[[#This Row],[Review every (months)]]))</f>
        <v/>
      </c>
      <c r="X24" s="39" t="str">
        <f ca="1">IF(Risks[[#This Row],[Next review]]="","",IF(Risks[[#This Row],[Next review]]&lt;TODAY(),"Overdue",IF(Risks[[#This Row],[Next review]]-TODAY()&lt;=Due_Soon_Days,"Due soon","OK")))</f>
        <v/>
      </c>
      <c r="Y24" s="42" t="str">
        <f>IF(Risks[[#This Row],[Residual risk]]="","",COUNTIF(Risks[Residual risk],"&gt;"&amp;Risks[[#This Row],[Residual risk]])+COUNTIF(INDEX(Risks[Residual risk],1):Risks[[#This Row],[Residual risk]],Risks[[#This Row],[Residual risk]]))</f>
        <v/>
      </c>
    </row>
    <row r="25" spans="1:25" ht="33.950000000000003" customHeight="1" x14ac:dyDescent="0.25">
      <c r="A25" s="36"/>
      <c r="B25" s="37"/>
      <c r="C25" s="37"/>
      <c r="D25" s="37"/>
      <c r="E25" s="51"/>
      <c r="F25" s="57"/>
      <c r="G25" s="54"/>
      <c r="H25" s="38"/>
      <c r="I25" s="60" t="str">
        <f>IF(OR(Risks[[#This Row],[Severity (1-5)]]="",Risks[[#This Row],[Likelihood (1-5)]]=""),"",Risks[[#This Row],[Severity (1-5)]]*Risks[[#This Row],[Likelihood (1-5)]])</f>
        <v/>
      </c>
      <c r="J25" s="65" t="str">
        <f>IF(Risks[[#This Row],[Initial risk]]="","",IF(Risks[[#This Row],[Initial risk]]&lt;=Limit_Low,"Low",IF(Risks[[#This Row],[Initial risk]]&lt;=Limit_Medium,"Medium",IF(Risks[[#This Row],[Initial risk]]&lt;=Limit_High,"High","Extreme"))))</f>
        <v/>
      </c>
      <c r="K25" s="68"/>
      <c r="L25" s="71"/>
      <c r="M25" s="54"/>
      <c r="N25" s="38"/>
      <c r="O25" s="39" t="str">
        <f>IF(OR(Risks[[#This Row],[Residual severity]]="",Risks[[#This Row],[Residual likelihood]]=""),"",Risks[[#This Row],[Residual severity]]*Risks[[#This Row],[Residual likelihood]])</f>
        <v/>
      </c>
      <c r="P25" s="60" t="str">
        <f>IF(Risks[[#This Row],[Residual risk]]="","",IF(Risks[[#This Row],[Residual risk]]&lt;=Limit_Low,"Low",IF(Risks[[#This Row],[Residual risk]]&lt;=Limit_Medium,"Medium",IF(Risks[[#This Row],[Residual risk]]&lt;=Limit_High,"High","Extreme"))))</f>
        <v/>
      </c>
      <c r="Q25" s="73" t="str">
        <f>IF(OR(Risks[[#This Row],[Initial risk]]="",Risks[[#This Row],[Residual risk]]=""),"",1-Risks[[#This Row],[Residual risk]]/Risks[[#This Row],[Initial risk]])</f>
        <v/>
      </c>
      <c r="R25" s="62"/>
      <c r="S25" s="76"/>
      <c r="T25" s="71"/>
      <c r="U25" s="78"/>
      <c r="V25" s="40"/>
      <c r="W25" s="41" t="str">
        <f>IF(OR(Risks[[#This Row],[Date assessed]]="",Risks[[#This Row],[Review every (months)]]=""),"",EDATE(Risks[[#This Row],[Date assessed]],Risks[[#This Row],[Review every (months)]]))</f>
        <v/>
      </c>
      <c r="X25" s="39" t="str">
        <f ca="1">IF(Risks[[#This Row],[Next review]]="","",IF(Risks[[#This Row],[Next review]]&lt;TODAY(),"Overdue",IF(Risks[[#This Row],[Next review]]-TODAY()&lt;=Due_Soon_Days,"Due soon","OK")))</f>
        <v/>
      </c>
      <c r="Y25" s="42" t="str">
        <f>IF(Risks[[#This Row],[Residual risk]]="","",COUNTIF(Risks[Residual risk],"&gt;"&amp;Risks[[#This Row],[Residual risk]])+COUNTIF(INDEX(Risks[Residual risk],1):Risks[[#This Row],[Residual risk]],Risks[[#This Row],[Residual risk]]))</f>
        <v/>
      </c>
    </row>
    <row r="26" spans="1:25" ht="33.950000000000003" customHeight="1" x14ac:dyDescent="0.25">
      <c r="A26" s="36"/>
      <c r="B26" s="37"/>
      <c r="C26" s="37"/>
      <c r="D26" s="37"/>
      <c r="E26" s="51"/>
      <c r="F26" s="57"/>
      <c r="G26" s="54"/>
      <c r="H26" s="38"/>
      <c r="I26" s="60" t="str">
        <f>IF(OR(Risks[[#This Row],[Severity (1-5)]]="",Risks[[#This Row],[Likelihood (1-5)]]=""),"",Risks[[#This Row],[Severity (1-5)]]*Risks[[#This Row],[Likelihood (1-5)]])</f>
        <v/>
      </c>
      <c r="J26" s="65" t="str">
        <f>IF(Risks[[#This Row],[Initial risk]]="","",IF(Risks[[#This Row],[Initial risk]]&lt;=Limit_Low,"Low",IF(Risks[[#This Row],[Initial risk]]&lt;=Limit_Medium,"Medium",IF(Risks[[#This Row],[Initial risk]]&lt;=Limit_High,"High","Extreme"))))</f>
        <v/>
      </c>
      <c r="K26" s="68"/>
      <c r="L26" s="71"/>
      <c r="M26" s="54"/>
      <c r="N26" s="38"/>
      <c r="O26" s="39" t="str">
        <f>IF(OR(Risks[[#This Row],[Residual severity]]="",Risks[[#This Row],[Residual likelihood]]=""),"",Risks[[#This Row],[Residual severity]]*Risks[[#This Row],[Residual likelihood]])</f>
        <v/>
      </c>
      <c r="P26" s="60" t="str">
        <f>IF(Risks[[#This Row],[Residual risk]]="","",IF(Risks[[#This Row],[Residual risk]]&lt;=Limit_Low,"Low",IF(Risks[[#This Row],[Residual risk]]&lt;=Limit_Medium,"Medium",IF(Risks[[#This Row],[Residual risk]]&lt;=Limit_High,"High","Extreme"))))</f>
        <v/>
      </c>
      <c r="Q26" s="73" t="str">
        <f>IF(OR(Risks[[#This Row],[Initial risk]]="",Risks[[#This Row],[Residual risk]]=""),"",1-Risks[[#This Row],[Residual risk]]/Risks[[#This Row],[Initial risk]])</f>
        <v/>
      </c>
      <c r="R26" s="62"/>
      <c r="S26" s="76"/>
      <c r="T26" s="71"/>
      <c r="U26" s="78"/>
      <c r="V26" s="40"/>
      <c r="W26" s="41" t="str">
        <f>IF(OR(Risks[[#This Row],[Date assessed]]="",Risks[[#This Row],[Review every (months)]]=""),"",EDATE(Risks[[#This Row],[Date assessed]],Risks[[#This Row],[Review every (months)]]))</f>
        <v/>
      </c>
      <c r="X26" s="39" t="str">
        <f ca="1">IF(Risks[[#This Row],[Next review]]="","",IF(Risks[[#This Row],[Next review]]&lt;TODAY(),"Overdue",IF(Risks[[#This Row],[Next review]]-TODAY()&lt;=Due_Soon_Days,"Due soon","OK")))</f>
        <v/>
      </c>
      <c r="Y26" s="42" t="str">
        <f>IF(Risks[[#This Row],[Residual risk]]="","",COUNTIF(Risks[Residual risk],"&gt;"&amp;Risks[[#This Row],[Residual risk]])+COUNTIF(INDEX(Risks[Residual risk],1):Risks[[#This Row],[Residual risk]],Risks[[#This Row],[Residual risk]]))</f>
        <v/>
      </c>
    </row>
    <row r="27" spans="1:25" ht="33.950000000000003" customHeight="1" x14ac:dyDescent="0.25">
      <c r="A27" s="36"/>
      <c r="B27" s="37"/>
      <c r="C27" s="37"/>
      <c r="D27" s="37"/>
      <c r="E27" s="51"/>
      <c r="F27" s="57"/>
      <c r="G27" s="54"/>
      <c r="H27" s="38"/>
      <c r="I27" s="60" t="str">
        <f>IF(OR(Risks[[#This Row],[Severity (1-5)]]="",Risks[[#This Row],[Likelihood (1-5)]]=""),"",Risks[[#This Row],[Severity (1-5)]]*Risks[[#This Row],[Likelihood (1-5)]])</f>
        <v/>
      </c>
      <c r="J27" s="65" t="str">
        <f>IF(Risks[[#This Row],[Initial risk]]="","",IF(Risks[[#This Row],[Initial risk]]&lt;=Limit_Low,"Low",IF(Risks[[#This Row],[Initial risk]]&lt;=Limit_Medium,"Medium",IF(Risks[[#This Row],[Initial risk]]&lt;=Limit_High,"High","Extreme"))))</f>
        <v/>
      </c>
      <c r="K27" s="68"/>
      <c r="L27" s="71"/>
      <c r="M27" s="54"/>
      <c r="N27" s="38"/>
      <c r="O27" s="39" t="str">
        <f>IF(OR(Risks[[#This Row],[Residual severity]]="",Risks[[#This Row],[Residual likelihood]]=""),"",Risks[[#This Row],[Residual severity]]*Risks[[#This Row],[Residual likelihood]])</f>
        <v/>
      </c>
      <c r="P27" s="60" t="str">
        <f>IF(Risks[[#This Row],[Residual risk]]="","",IF(Risks[[#This Row],[Residual risk]]&lt;=Limit_Low,"Low",IF(Risks[[#This Row],[Residual risk]]&lt;=Limit_Medium,"Medium",IF(Risks[[#This Row],[Residual risk]]&lt;=Limit_High,"High","Extreme"))))</f>
        <v/>
      </c>
      <c r="Q27" s="73" t="str">
        <f>IF(OR(Risks[[#This Row],[Initial risk]]="",Risks[[#This Row],[Residual risk]]=""),"",1-Risks[[#This Row],[Residual risk]]/Risks[[#This Row],[Initial risk]])</f>
        <v/>
      </c>
      <c r="R27" s="62"/>
      <c r="S27" s="76"/>
      <c r="T27" s="71"/>
      <c r="U27" s="78"/>
      <c r="V27" s="40"/>
      <c r="W27" s="41" t="str">
        <f>IF(OR(Risks[[#This Row],[Date assessed]]="",Risks[[#This Row],[Review every (months)]]=""),"",EDATE(Risks[[#This Row],[Date assessed]],Risks[[#This Row],[Review every (months)]]))</f>
        <v/>
      </c>
      <c r="X27" s="39" t="str">
        <f ca="1">IF(Risks[[#This Row],[Next review]]="","",IF(Risks[[#This Row],[Next review]]&lt;TODAY(),"Overdue",IF(Risks[[#This Row],[Next review]]-TODAY()&lt;=Due_Soon_Days,"Due soon","OK")))</f>
        <v/>
      </c>
      <c r="Y27" s="42" t="str">
        <f>IF(Risks[[#This Row],[Residual risk]]="","",COUNTIF(Risks[Residual risk],"&gt;"&amp;Risks[[#This Row],[Residual risk]])+COUNTIF(INDEX(Risks[Residual risk],1):Risks[[#This Row],[Residual risk]],Risks[[#This Row],[Residual risk]]))</f>
        <v/>
      </c>
    </row>
    <row r="28" spans="1:25" ht="33.950000000000003" customHeight="1" x14ac:dyDescent="0.25">
      <c r="A28" s="36"/>
      <c r="B28" s="37"/>
      <c r="C28" s="37"/>
      <c r="D28" s="37"/>
      <c r="E28" s="51"/>
      <c r="F28" s="57"/>
      <c r="G28" s="54"/>
      <c r="H28" s="38"/>
      <c r="I28" s="60" t="str">
        <f>IF(OR(Risks[[#This Row],[Severity (1-5)]]="",Risks[[#This Row],[Likelihood (1-5)]]=""),"",Risks[[#This Row],[Severity (1-5)]]*Risks[[#This Row],[Likelihood (1-5)]])</f>
        <v/>
      </c>
      <c r="J28" s="65" t="str">
        <f>IF(Risks[[#This Row],[Initial risk]]="","",IF(Risks[[#This Row],[Initial risk]]&lt;=Limit_Low,"Low",IF(Risks[[#This Row],[Initial risk]]&lt;=Limit_Medium,"Medium",IF(Risks[[#This Row],[Initial risk]]&lt;=Limit_High,"High","Extreme"))))</f>
        <v/>
      </c>
      <c r="K28" s="68"/>
      <c r="L28" s="71"/>
      <c r="M28" s="54"/>
      <c r="N28" s="38"/>
      <c r="O28" s="39" t="str">
        <f>IF(OR(Risks[[#This Row],[Residual severity]]="",Risks[[#This Row],[Residual likelihood]]=""),"",Risks[[#This Row],[Residual severity]]*Risks[[#This Row],[Residual likelihood]])</f>
        <v/>
      </c>
      <c r="P28" s="60" t="str">
        <f>IF(Risks[[#This Row],[Residual risk]]="","",IF(Risks[[#This Row],[Residual risk]]&lt;=Limit_Low,"Low",IF(Risks[[#This Row],[Residual risk]]&lt;=Limit_Medium,"Medium",IF(Risks[[#This Row],[Residual risk]]&lt;=Limit_High,"High","Extreme"))))</f>
        <v/>
      </c>
      <c r="Q28" s="73" t="str">
        <f>IF(OR(Risks[[#This Row],[Initial risk]]="",Risks[[#This Row],[Residual risk]]=""),"",1-Risks[[#This Row],[Residual risk]]/Risks[[#This Row],[Initial risk]])</f>
        <v/>
      </c>
      <c r="R28" s="62"/>
      <c r="S28" s="76"/>
      <c r="T28" s="71"/>
      <c r="U28" s="78"/>
      <c r="V28" s="40"/>
      <c r="W28" s="41" t="str">
        <f>IF(OR(Risks[[#This Row],[Date assessed]]="",Risks[[#This Row],[Review every (months)]]=""),"",EDATE(Risks[[#This Row],[Date assessed]],Risks[[#This Row],[Review every (months)]]))</f>
        <v/>
      </c>
      <c r="X28" s="39" t="str">
        <f ca="1">IF(Risks[[#This Row],[Next review]]="","",IF(Risks[[#This Row],[Next review]]&lt;TODAY(),"Overdue",IF(Risks[[#This Row],[Next review]]-TODAY()&lt;=Due_Soon_Days,"Due soon","OK")))</f>
        <v/>
      </c>
      <c r="Y28" s="42" t="str">
        <f>IF(Risks[[#This Row],[Residual risk]]="","",COUNTIF(Risks[Residual risk],"&gt;"&amp;Risks[[#This Row],[Residual risk]])+COUNTIF(INDEX(Risks[Residual risk],1):Risks[[#This Row],[Residual risk]],Risks[[#This Row],[Residual risk]]))</f>
        <v/>
      </c>
    </row>
    <row r="29" spans="1:25" ht="33.950000000000003" customHeight="1" x14ac:dyDescent="0.25">
      <c r="A29" s="36"/>
      <c r="B29" s="37"/>
      <c r="C29" s="37"/>
      <c r="D29" s="37"/>
      <c r="E29" s="51"/>
      <c r="F29" s="57"/>
      <c r="G29" s="54"/>
      <c r="H29" s="38"/>
      <c r="I29" s="60" t="str">
        <f>IF(OR(Risks[[#This Row],[Severity (1-5)]]="",Risks[[#This Row],[Likelihood (1-5)]]=""),"",Risks[[#This Row],[Severity (1-5)]]*Risks[[#This Row],[Likelihood (1-5)]])</f>
        <v/>
      </c>
      <c r="J29" s="65" t="str">
        <f>IF(Risks[[#This Row],[Initial risk]]="","",IF(Risks[[#This Row],[Initial risk]]&lt;=Limit_Low,"Low",IF(Risks[[#This Row],[Initial risk]]&lt;=Limit_Medium,"Medium",IF(Risks[[#This Row],[Initial risk]]&lt;=Limit_High,"High","Extreme"))))</f>
        <v/>
      </c>
      <c r="K29" s="68"/>
      <c r="L29" s="71"/>
      <c r="M29" s="54"/>
      <c r="N29" s="38"/>
      <c r="O29" s="39" t="str">
        <f>IF(OR(Risks[[#This Row],[Residual severity]]="",Risks[[#This Row],[Residual likelihood]]=""),"",Risks[[#This Row],[Residual severity]]*Risks[[#This Row],[Residual likelihood]])</f>
        <v/>
      </c>
      <c r="P29" s="60" t="str">
        <f>IF(Risks[[#This Row],[Residual risk]]="","",IF(Risks[[#This Row],[Residual risk]]&lt;=Limit_Low,"Low",IF(Risks[[#This Row],[Residual risk]]&lt;=Limit_Medium,"Medium",IF(Risks[[#This Row],[Residual risk]]&lt;=Limit_High,"High","Extreme"))))</f>
        <v/>
      </c>
      <c r="Q29" s="73" t="str">
        <f>IF(OR(Risks[[#This Row],[Initial risk]]="",Risks[[#This Row],[Residual risk]]=""),"",1-Risks[[#This Row],[Residual risk]]/Risks[[#This Row],[Initial risk]])</f>
        <v/>
      </c>
      <c r="R29" s="62"/>
      <c r="S29" s="76"/>
      <c r="T29" s="71"/>
      <c r="U29" s="78"/>
      <c r="V29" s="40"/>
      <c r="W29" s="41" t="str">
        <f>IF(OR(Risks[[#This Row],[Date assessed]]="",Risks[[#This Row],[Review every (months)]]=""),"",EDATE(Risks[[#This Row],[Date assessed]],Risks[[#This Row],[Review every (months)]]))</f>
        <v/>
      </c>
      <c r="X29" s="39" t="str">
        <f ca="1">IF(Risks[[#This Row],[Next review]]="","",IF(Risks[[#This Row],[Next review]]&lt;TODAY(),"Overdue",IF(Risks[[#This Row],[Next review]]-TODAY()&lt;=Due_Soon_Days,"Due soon","OK")))</f>
        <v/>
      </c>
      <c r="Y29" s="42" t="str">
        <f>IF(Risks[[#This Row],[Residual risk]]="","",COUNTIF(Risks[Residual risk],"&gt;"&amp;Risks[[#This Row],[Residual risk]])+COUNTIF(INDEX(Risks[Residual risk],1):Risks[[#This Row],[Residual risk]],Risks[[#This Row],[Residual risk]]))</f>
        <v/>
      </c>
    </row>
    <row r="30" spans="1:25" ht="33.950000000000003" customHeight="1" x14ac:dyDescent="0.25">
      <c r="A30" s="36"/>
      <c r="B30" s="37"/>
      <c r="C30" s="37"/>
      <c r="D30" s="37"/>
      <c r="E30" s="51"/>
      <c r="F30" s="57"/>
      <c r="G30" s="54"/>
      <c r="H30" s="38"/>
      <c r="I30" s="60" t="str">
        <f>IF(OR(Risks[[#This Row],[Severity (1-5)]]="",Risks[[#This Row],[Likelihood (1-5)]]=""),"",Risks[[#This Row],[Severity (1-5)]]*Risks[[#This Row],[Likelihood (1-5)]])</f>
        <v/>
      </c>
      <c r="J30" s="65" t="str">
        <f>IF(Risks[[#This Row],[Initial risk]]="","",IF(Risks[[#This Row],[Initial risk]]&lt;=Limit_Low,"Low",IF(Risks[[#This Row],[Initial risk]]&lt;=Limit_Medium,"Medium",IF(Risks[[#This Row],[Initial risk]]&lt;=Limit_High,"High","Extreme"))))</f>
        <v/>
      </c>
      <c r="K30" s="68"/>
      <c r="L30" s="71"/>
      <c r="M30" s="54"/>
      <c r="N30" s="38"/>
      <c r="O30" s="39" t="str">
        <f>IF(OR(Risks[[#This Row],[Residual severity]]="",Risks[[#This Row],[Residual likelihood]]=""),"",Risks[[#This Row],[Residual severity]]*Risks[[#This Row],[Residual likelihood]])</f>
        <v/>
      </c>
      <c r="P30" s="60" t="str">
        <f>IF(Risks[[#This Row],[Residual risk]]="","",IF(Risks[[#This Row],[Residual risk]]&lt;=Limit_Low,"Low",IF(Risks[[#This Row],[Residual risk]]&lt;=Limit_Medium,"Medium",IF(Risks[[#This Row],[Residual risk]]&lt;=Limit_High,"High","Extreme"))))</f>
        <v/>
      </c>
      <c r="Q30" s="73" t="str">
        <f>IF(OR(Risks[[#This Row],[Initial risk]]="",Risks[[#This Row],[Residual risk]]=""),"",1-Risks[[#This Row],[Residual risk]]/Risks[[#This Row],[Initial risk]])</f>
        <v/>
      </c>
      <c r="R30" s="62"/>
      <c r="S30" s="76"/>
      <c r="T30" s="71"/>
      <c r="U30" s="78"/>
      <c r="V30" s="40"/>
      <c r="W30" s="41" t="str">
        <f>IF(OR(Risks[[#This Row],[Date assessed]]="",Risks[[#This Row],[Review every (months)]]=""),"",EDATE(Risks[[#This Row],[Date assessed]],Risks[[#This Row],[Review every (months)]]))</f>
        <v/>
      </c>
      <c r="X30" s="39" t="str">
        <f ca="1">IF(Risks[[#This Row],[Next review]]="","",IF(Risks[[#This Row],[Next review]]&lt;TODAY(),"Overdue",IF(Risks[[#This Row],[Next review]]-TODAY()&lt;=Due_Soon_Days,"Due soon","OK")))</f>
        <v/>
      </c>
      <c r="Y30" s="42" t="str">
        <f>IF(Risks[[#This Row],[Residual risk]]="","",COUNTIF(Risks[Residual risk],"&gt;"&amp;Risks[[#This Row],[Residual risk]])+COUNTIF(INDEX(Risks[Residual risk],1):Risks[[#This Row],[Residual risk]],Risks[[#This Row],[Residual risk]]))</f>
        <v/>
      </c>
    </row>
    <row r="31" spans="1:25" ht="33.950000000000003" customHeight="1" x14ac:dyDescent="0.25">
      <c r="A31" s="36"/>
      <c r="B31" s="37"/>
      <c r="C31" s="37"/>
      <c r="D31" s="37"/>
      <c r="E31" s="51"/>
      <c r="F31" s="57"/>
      <c r="G31" s="54"/>
      <c r="H31" s="38"/>
      <c r="I31" s="60" t="str">
        <f>IF(OR(Risks[[#This Row],[Severity (1-5)]]="",Risks[[#This Row],[Likelihood (1-5)]]=""),"",Risks[[#This Row],[Severity (1-5)]]*Risks[[#This Row],[Likelihood (1-5)]])</f>
        <v/>
      </c>
      <c r="J31" s="65" t="str">
        <f>IF(Risks[[#This Row],[Initial risk]]="","",IF(Risks[[#This Row],[Initial risk]]&lt;=Limit_Low,"Low",IF(Risks[[#This Row],[Initial risk]]&lt;=Limit_Medium,"Medium",IF(Risks[[#This Row],[Initial risk]]&lt;=Limit_High,"High","Extreme"))))</f>
        <v/>
      </c>
      <c r="K31" s="68"/>
      <c r="L31" s="71"/>
      <c r="M31" s="54"/>
      <c r="N31" s="38"/>
      <c r="O31" s="39" t="str">
        <f>IF(OR(Risks[[#This Row],[Residual severity]]="",Risks[[#This Row],[Residual likelihood]]=""),"",Risks[[#This Row],[Residual severity]]*Risks[[#This Row],[Residual likelihood]])</f>
        <v/>
      </c>
      <c r="P31" s="60" t="str">
        <f>IF(Risks[[#This Row],[Residual risk]]="","",IF(Risks[[#This Row],[Residual risk]]&lt;=Limit_Low,"Low",IF(Risks[[#This Row],[Residual risk]]&lt;=Limit_Medium,"Medium",IF(Risks[[#This Row],[Residual risk]]&lt;=Limit_High,"High","Extreme"))))</f>
        <v/>
      </c>
      <c r="Q31" s="73" t="str">
        <f>IF(OR(Risks[[#This Row],[Initial risk]]="",Risks[[#This Row],[Residual risk]]=""),"",1-Risks[[#This Row],[Residual risk]]/Risks[[#This Row],[Initial risk]])</f>
        <v/>
      </c>
      <c r="R31" s="62"/>
      <c r="S31" s="76"/>
      <c r="T31" s="71"/>
      <c r="U31" s="78"/>
      <c r="V31" s="40"/>
      <c r="W31" s="41" t="str">
        <f>IF(OR(Risks[[#This Row],[Date assessed]]="",Risks[[#This Row],[Review every (months)]]=""),"",EDATE(Risks[[#This Row],[Date assessed]],Risks[[#This Row],[Review every (months)]]))</f>
        <v/>
      </c>
      <c r="X31" s="39" t="str">
        <f ca="1">IF(Risks[[#This Row],[Next review]]="","",IF(Risks[[#This Row],[Next review]]&lt;TODAY(),"Overdue",IF(Risks[[#This Row],[Next review]]-TODAY()&lt;=Due_Soon_Days,"Due soon","OK")))</f>
        <v/>
      </c>
      <c r="Y31" s="42" t="str">
        <f>IF(Risks[[#This Row],[Residual risk]]="","",COUNTIF(Risks[Residual risk],"&gt;"&amp;Risks[[#This Row],[Residual risk]])+COUNTIF(INDEX(Risks[Residual risk],1):Risks[[#This Row],[Residual risk]],Risks[[#This Row],[Residual risk]]))</f>
        <v/>
      </c>
    </row>
    <row r="32" spans="1:25" ht="33.950000000000003" customHeight="1" x14ac:dyDescent="0.25">
      <c r="A32" s="36"/>
      <c r="B32" s="37"/>
      <c r="C32" s="37"/>
      <c r="D32" s="37"/>
      <c r="E32" s="51"/>
      <c r="F32" s="57"/>
      <c r="G32" s="54"/>
      <c r="H32" s="38"/>
      <c r="I32" s="60" t="str">
        <f>IF(OR(Risks[[#This Row],[Severity (1-5)]]="",Risks[[#This Row],[Likelihood (1-5)]]=""),"",Risks[[#This Row],[Severity (1-5)]]*Risks[[#This Row],[Likelihood (1-5)]])</f>
        <v/>
      </c>
      <c r="J32" s="65" t="str">
        <f>IF(Risks[[#This Row],[Initial risk]]="","",IF(Risks[[#This Row],[Initial risk]]&lt;=Limit_Low,"Low",IF(Risks[[#This Row],[Initial risk]]&lt;=Limit_Medium,"Medium",IF(Risks[[#This Row],[Initial risk]]&lt;=Limit_High,"High","Extreme"))))</f>
        <v/>
      </c>
      <c r="K32" s="68"/>
      <c r="L32" s="71"/>
      <c r="M32" s="54"/>
      <c r="N32" s="38"/>
      <c r="O32" s="39" t="str">
        <f>IF(OR(Risks[[#This Row],[Residual severity]]="",Risks[[#This Row],[Residual likelihood]]=""),"",Risks[[#This Row],[Residual severity]]*Risks[[#This Row],[Residual likelihood]])</f>
        <v/>
      </c>
      <c r="P32" s="60" t="str">
        <f>IF(Risks[[#This Row],[Residual risk]]="","",IF(Risks[[#This Row],[Residual risk]]&lt;=Limit_Low,"Low",IF(Risks[[#This Row],[Residual risk]]&lt;=Limit_Medium,"Medium",IF(Risks[[#This Row],[Residual risk]]&lt;=Limit_High,"High","Extreme"))))</f>
        <v/>
      </c>
      <c r="Q32" s="73" t="str">
        <f>IF(OR(Risks[[#This Row],[Initial risk]]="",Risks[[#This Row],[Residual risk]]=""),"",1-Risks[[#This Row],[Residual risk]]/Risks[[#This Row],[Initial risk]])</f>
        <v/>
      </c>
      <c r="R32" s="62"/>
      <c r="S32" s="76"/>
      <c r="T32" s="71"/>
      <c r="U32" s="78"/>
      <c r="V32" s="40"/>
      <c r="W32" s="41" t="str">
        <f>IF(OR(Risks[[#This Row],[Date assessed]]="",Risks[[#This Row],[Review every (months)]]=""),"",EDATE(Risks[[#This Row],[Date assessed]],Risks[[#This Row],[Review every (months)]]))</f>
        <v/>
      </c>
      <c r="X32" s="39" t="str">
        <f ca="1">IF(Risks[[#This Row],[Next review]]="","",IF(Risks[[#This Row],[Next review]]&lt;TODAY(),"Overdue",IF(Risks[[#This Row],[Next review]]-TODAY()&lt;=Due_Soon_Days,"Due soon","OK")))</f>
        <v/>
      </c>
      <c r="Y32" s="42" t="str">
        <f>IF(Risks[[#This Row],[Residual risk]]="","",COUNTIF(Risks[Residual risk],"&gt;"&amp;Risks[[#This Row],[Residual risk]])+COUNTIF(INDEX(Risks[Residual risk],1):Risks[[#This Row],[Residual risk]],Risks[[#This Row],[Residual risk]]))</f>
        <v/>
      </c>
    </row>
    <row r="33" spans="1:25" ht="33.950000000000003" customHeight="1" x14ac:dyDescent="0.25">
      <c r="A33" s="36"/>
      <c r="B33" s="37"/>
      <c r="C33" s="37"/>
      <c r="D33" s="37"/>
      <c r="E33" s="51"/>
      <c r="F33" s="57"/>
      <c r="G33" s="54"/>
      <c r="H33" s="38"/>
      <c r="I33" s="60" t="str">
        <f>IF(OR(Risks[[#This Row],[Severity (1-5)]]="",Risks[[#This Row],[Likelihood (1-5)]]=""),"",Risks[[#This Row],[Severity (1-5)]]*Risks[[#This Row],[Likelihood (1-5)]])</f>
        <v/>
      </c>
      <c r="J33" s="65" t="str">
        <f>IF(Risks[[#This Row],[Initial risk]]="","",IF(Risks[[#This Row],[Initial risk]]&lt;=Limit_Low,"Low",IF(Risks[[#This Row],[Initial risk]]&lt;=Limit_Medium,"Medium",IF(Risks[[#This Row],[Initial risk]]&lt;=Limit_High,"High","Extreme"))))</f>
        <v/>
      </c>
      <c r="K33" s="68"/>
      <c r="L33" s="71"/>
      <c r="M33" s="54"/>
      <c r="N33" s="38"/>
      <c r="O33" s="39" t="str">
        <f>IF(OR(Risks[[#This Row],[Residual severity]]="",Risks[[#This Row],[Residual likelihood]]=""),"",Risks[[#This Row],[Residual severity]]*Risks[[#This Row],[Residual likelihood]])</f>
        <v/>
      </c>
      <c r="P33" s="60" t="str">
        <f>IF(Risks[[#This Row],[Residual risk]]="","",IF(Risks[[#This Row],[Residual risk]]&lt;=Limit_Low,"Low",IF(Risks[[#This Row],[Residual risk]]&lt;=Limit_Medium,"Medium",IF(Risks[[#This Row],[Residual risk]]&lt;=Limit_High,"High","Extreme"))))</f>
        <v/>
      </c>
      <c r="Q33" s="73" t="str">
        <f>IF(OR(Risks[[#This Row],[Initial risk]]="",Risks[[#This Row],[Residual risk]]=""),"",1-Risks[[#This Row],[Residual risk]]/Risks[[#This Row],[Initial risk]])</f>
        <v/>
      </c>
      <c r="R33" s="62"/>
      <c r="S33" s="76"/>
      <c r="T33" s="71"/>
      <c r="U33" s="78"/>
      <c r="V33" s="40"/>
      <c r="W33" s="41" t="str">
        <f>IF(OR(Risks[[#This Row],[Date assessed]]="",Risks[[#This Row],[Review every (months)]]=""),"",EDATE(Risks[[#This Row],[Date assessed]],Risks[[#This Row],[Review every (months)]]))</f>
        <v/>
      </c>
      <c r="X33" s="39" t="str">
        <f ca="1">IF(Risks[[#This Row],[Next review]]="","",IF(Risks[[#This Row],[Next review]]&lt;TODAY(),"Overdue",IF(Risks[[#This Row],[Next review]]-TODAY()&lt;=Due_Soon_Days,"Due soon","OK")))</f>
        <v/>
      </c>
      <c r="Y33" s="42" t="str">
        <f>IF(Risks[[#This Row],[Residual risk]]="","",COUNTIF(Risks[Residual risk],"&gt;"&amp;Risks[[#This Row],[Residual risk]])+COUNTIF(INDEX(Risks[Residual risk],1):Risks[[#This Row],[Residual risk]],Risks[[#This Row],[Residual risk]]))</f>
        <v/>
      </c>
    </row>
    <row r="34" spans="1:25" ht="33.950000000000003" customHeight="1" x14ac:dyDescent="0.25">
      <c r="A34" s="36"/>
      <c r="B34" s="37"/>
      <c r="C34" s="37"/>
      <c r="D34" s="37"/>
      <c r="E34" s="51"/>
      <c r="F34" s="57"/>
      <c r="G34" s="54"/>
      <c r="H34" s="38"/>
      <c r="I34" s="60" t="str">
        <f>IF(OR(Risks[[#This Row],[Severity (1-5)]]="",Risks[[#This Row],[Likelihood (1-5)]]=""),"",Risks[[#This Row],[Severity (1-5)]]*Risks[[#This Row],[Likelihood (1-5)]])</f>
        <v/>
      </c>
      <c r="J34" s="65" t="str">
        <f>IF(Risks[[#This Row],[Initial risk]]="","",IF(Risks[[#This Row],[Initial risk]]&lt;=Limit_Low,"Low",IF(Risks[[#This Row],[Initial risk]]&lt;=Limit_Medium,"Medium",IF(Risks[[#This Row],[Initial risk]]&lt;=Limit_High,"High","Extreme"))))</f>
        <v/>
      </c>
      <c r="K34" s="68"/>
      <c r="L34" s="71"/>
      <c r="M34" s="54"/>
      <c r="N34" s="38"/>
      <c r="O34" s="39" t="str">
        <f>IF(OR(Risks[[#This Row],[Residual severity]]="",Risks[[#This Row],[Residual likelihood]]=""),"",Risks[[#This Row],[Residual severity]]*Risks[[#This Row],[Residual likelihood]])</f>
        <v/>
      </c>
      <c r="P34" s="60" t="str">
        <f>IF(Risks[[#This Row],[Residual risk]]="","",IF(Risks[[#This Row],[Residual risk]]&lt;=Limit_Low,"Low",IF(Risks[[#This Row],[Residual risk]]&lt;=Limit_Medium,"Medium",IF(Risks[[#This Row],[Residual risk]]&lt;=Limit_High,"High","Extreme"))))</f>
        <v/>
      </c>
      <c r="Q34" s="73" t="str">
        <f>IF(OR(Risks[[#This Row],[Initial risk]]="",Risks[[#This Row],[Residual risk]]=""),"",1-Risks[[#This Row],[Residual risk]]/Risks[[#This Row],[Initial risk]])</f>
        <v/>
      </c>
      <c r="R34" s="62"/>
      <c r="S34" s="76"/>
      <c r="T34" s="71"/>
      <c r="U34" s="78"/>
      <c r="V34" s="40"/>
      <c r="W34" s="41" t="str">
        <f>IF(OR(Risks[[#This Row],[Date assessed]]="",Risks[[#This Row],[Review every (months)]]=""),"",EDATE(Risks[[#This Row],[Date assessed]],Risks[[#This Row],[Review every (months)]]))</f>
        <v/>
      </c>
      <c r="X34" s="39" t="str">
        <f ca="1">IF(Risks[[#This Row],[Next review]]="","",IF(Risks[[#This Row],[Next review]]&lt;TODAY(),"Overdue",IF(Risks[[#This Row],[Next review]]-TODAY()&lt;=Due_Soon_Days,"Due soon","OK")))</f>
        <v/>
      </c>
      <c r="Y34" s="42" t="str">
        <f>IF(Risks[[#This Row],[Residual risk]]="","",COUNTIF(Risks[Residual risk],"&gt;"&amp;Risks[[#This Row],[Residual risk]])+COUNTIF(INDEX(Risks[Residual risk],1):Risks[[#This Row],[Residual risk]],Risks[[#This Row],[Residual risk]]))</f>
        <v/>
      </c>
    </row>
    <row r="35" spans="1:25" ht="33.950000000000003" customHeight="1" x14ac:dyDescent="0.25">
      <c r="A35" s="36"/>
      <c r="B35" s="37"/>
      <c r="C35" s="37"/>
      <c r="D35" s="37"/>
      <c r="E35" s="51"/>
      <c r="F35" s="57"/>
      <c r="G35" s="54"/>
      <c r="H35" s="38"/>
      <c r="I35" s="60" t="str">
        <f>IF(OR(Risks[[#This Row],[Severity (1-5)]]="",Risks[[#This Row],[Likelihood (1-5)]]=""),"",Risks[[#This Row],[Severity (1-5)]]*Risks[[#This Row],[Likelihood (1-5)]])</f>
        <v/>
      </c>
      <c r="J35" s="65" t="str">
        <f>IF(Risks[[#This Row],[Initial risk]]="","",IF(Risks[[#This Row],[Initial risk]]&lt;=Limit_Low,"Low",IF(Risks[[#This Row],[Initial risk]]&lt;=Limit_Medium,"Medium",IF(Risks[[#This Row],[Initial risk]]&lt;=Limit_High,"High","Extreme"))))</f>
        <v/>
      </c>
      <c r="K35" s="68"/>
      <c r="L35" s="71"/>
      <c r="M35" s="54"/>
      <c r="N35" s="38"/>
      <c r="O35" s="39" t="str">
        <f>IF(OR(Risks[[#This Row],[Residual severity]]="",Risks[[#This Row],[Residual likelihood]]=""),"",Risks[[#This Row],[Residual severity]]*Risks[[#This Row],[Residual likelihood]])</f>
        <v/>
      </c>
      <c r="P35" s="60" t="str">
        <f>IF(Risks[[#This Row],[Residual risk]]="","",IF(Risks[[#This Row],[Residual risk]]&lt;=Limit_Low,"Low",IF(Risks[[#This Row],[Residual risk]]&lt;=Limit_Medium,"Medium",IF(Risks[[#This Row],[Residual risk]]&lt;=Limit_High,"High","Extreme"))))</f>
        <v/>
      </c>
      <c r="Q35" s="73" t="str">
        <f>IF(OR(Risks[[#This Row],[Initial risk]]="",Risks[[#This Row],[Residual risk]]=""),"",1-Risks[[#This Row],[Residual risk]]/Risks[[#This Row],[Initial risk]])</f>
        <v/>
      </c>
      <c r="R35" s="62"/>
      <c r="S35" s="76"/>
      <c r="T35" s="71"/>
      <c r="U35" s="78"/>
      <c r="V35" s="40"/>
      <c r="W35" s="41" t="str">
        <f>IF(OR(Risks[[#This Row],[Date assessed]]="",Risks[[#This Row],[Review every (months)]]=""),"",EDATE(Risks[[#This Row],[Date assessed]],Risks[[#This Row],[Review every (months)]]))</f>
        <v/>
      </c>
      <c r="X35" s="39" t="str">
        <f ca="1">IF(Risks[[#This Row],[Next review]]="","",IF(Risks[[#This Row],[Next review]]&lt;TODAY(),"Overdue",IF(Risks[[#This Row],[Next review]]-TODAY()&lt;=Due_Soon_Days,"Due soon","OK")))</f>
        <v/>
      </c>
      <c r="Y35" s="42" t="str">
        <f>IF(Risks[[#This Row],[Residual risk]]="","",COUNTIF(Risks[Residual risk],"&gt;"&amp;Risks[[#This Row],[Residual risk]])+COUNTIF(INDEX(Risks[Residual risk],1):Risks[[#This Row],[Residual risk]],Risks[[#This Row],[Residual risk]]))</f>
        <v/>
      </c>
    </row>
    <row r="36" spans="1:25" ht="33.950000000000003" customHeight="1" x14ac:dyDescent="0.25">
      <c r="A36" s="36"/>
      <c r="B36" s="37"/>
      <c r="C36" s="37"/>
      <c r="D36" s="37"/>
      <c r="E36" s="51"/>
      <c r="F36" s="57"/>
      <c r="G36" s="54"/>
      <c r="H36" s="38"/>
      <c r="I36" s="60" t="str">
        <f>IF(OR(Risks[[#This Row],[Severity (1-5)]]="",Risks[[#This Row],[Likelihood (1-5)]]=""),"",Risks[[#This Row],[Severity (1-5)]]*Risks[[#This Row],[Likelihood (1-5)]])</f>
        <v/>
      </c>
      <c r="J36" s="65" t="str">
        <f>IF(Risks[[#This Row],[Initial risk]]="","",IF(Risks[[#This Row],[Initial risk]]&lt;=Limit_Low,"Low",IF(Risks[[#This Row],[Initial risk]]&lt;=Limit_Medium,"Medium",IF(Risks[[#This Row],[Initial risk]]&lt;=Limit_High,"High","Extreme"))))</f>
        <v/>
      </c>
      <c r="K36" s="68"/>
      <c r="L36" s="71"/>
      <c r="M36" s="54"/>
      <c r="N36" s="38"/>
      <c r="O36" s="39" t="str">
        <f>IF(OR(Risks[[#This Row],[Residual severity]]="",Risks[[#This Row],[Residual likelihood]]=""),"",Risks[[#This Row],[Residual severity]]*Risks[[#This Row],[Residual likelihood]])</f>
        <v/>
      </c>
      <c r="P36" s="60" t="str">
        <f>IF(Risks[[#This Row],[Residual risk]]="","",IF(Risks[[#This Row],[Residual risk]]&lt;=Limit_Low,"Low",IF(Risks[[#This Row],[Residual risk]]&lt;=Limit_Medium,"Medium",IF(Risks[[#This Row],[Residual risk]]&lt;=Limit_High,"High","Extreme"))))</f>
        <v/>
      </c>
      <c r="Q36" s="73" t="str">
        <f>IF(OR(Risks[[#This Row],[Initial risk]]="",Risks[[#This Row],[Residual risk]]=""),"",1-Risks[[#This Row],[Residual risk]]/Risks[[#This Row],[Initial risk]])</f>
        <v/>
      </c>
      <c r="R36" s="62"/>
      <c r="S36" s="76"/>
      <c r="T36" s="71"/>
      <c r="U36" s="78"/>
      <c r="V36" s="40"/>
      <c r="W36" s="41" t="str">
        <f>IF(OR(Risks[[#This Row],[Date assessed]]="",Risks[[#This Row],[Review every (months)]]=""),"",EDATE(Risks[[#This Row],[Date assessed]],Risks[[#This Row],[Review every (months)]]))</f>
        <v/>
      </c>
      <c r="X36" s="39" t="str">
        <f ca="1">IF(Risks[[#This Row],[Next review]]="","",IF(Risks[[#This Row],[Next review]]&lt;TODAY(),"Overdue",IF(Risks[[#This Row],[Next review]]-TODAY()&lt;=Due_Soon_Days,"Due soon","OK")))</f>
        <v/>
      </c>
      <c r="Y36" s="42" t="str">
        <f>IF(Risks[[#This Row],[Residual risk]]="","",COUNTIF(Risks[Residual risk],"&gt;"&amp;Risks[[#This Row],[Residual risk]])+COUNTIF(INDEX(Risks[Residual risk],1):Risks[[#This Row],[Residual risk]],Risks[[#This Row],[Residual risk]]))</f>
        <v/>
      </c>
    </row>
    <row r="37" spans="1:25" ht="33.950000000000003" customHeight="1" x14ac:dyDescent="0.25">
      <c r="A37" s="36"/>
      <c r="B37" s="37"/>
      <c r="C37" s="37"/>
      <c r="D37" s="37"/>
      <c r="E37" s="51"/>
      <c r="F37" s="57"/>
      <c r="G37" s="54"/>
      <c r="H37" s="38"/>
      <c r="I37" s="60" t="str">
        <f>IF(OR(Risks[[#This Row],[Severity (1-5)]]="",Risks[[#This Row],[Likelihood (1-5)]]=""),"",Risks[[#This Row],[Severity (1-5)]]*Risks[[#This Row],[Likelihood (1-5)]])</f>
        <v/>
      </c>
      <c r="J37" s="65" t="str">
        <f>IF(Risks[[#This Row],[Initial risk]]="","",IF(Risks[[#This Row],[Initial risk]]&lt;=Limit_Low,"Low",IF(Risks[[#This Row],[Initial risk]]&lt;=Limit_Medium,"Medium",IF(Risks[[#This Row],[Initial risk]]&lt;=Limit_High,"High","Extreme"))))</f>
        <v/>
      </c>
      <c r="K37" s="68"/>
      <c r="L37" s="71"/>
      <c r="M37" s="54"/>
      <c r="N37" s="38"/>
      <c r="O37" s="39" t="str">
        <f>IF(OR(Risks[[#This Row],[Residual severity]]="",Risks[[#This Row],[Residual likelihood]]=""),"",Risks[[#This Row],[Residual severity]]*Risks[[#This Row],[Residual likelihood]])</f>
        <v/>
      </c>
      <c r="P37" s="60" t="str">
        <f>IF(Risks[[#This Row],[Residual risk]]="","",IF(Risks[[#This Row],[Residual risk]]&lt;=Limit_Low,"Low",IF(Risks[[#This Row],[Residual risk]]&lt;=Limit_Medium,"Medium",IF(Risks[[#This Row],[Residual risk]]&lt;=Limit_High,"High","Extreme"))))</f>
        <v/>
      </c>
      <c r="Q37" s="73" t="str">
        <f>IF(OR(Risks[[#This Row],[Initial risk]]="",Risks[[#This Row],[Residual risk]]=""),"",1-Risks[[#This Row],[Residual risk]]/Risks[[#This Row],[Initial risk]])</f>
        <v/>
      </c>
      <c r="R37" s="62"/>
      <c r="S37" s="76"/>
      <c r="T37" s="71"/>
      <c r="U37" s="78"/>
      <c r="V37" s="40"/>
      <c r="W37" s="41" t="str">
        <f>IF(OR(Risks[[#This Row],[Date assessed]]="",Risks[[#This Row],[Review every (months)]]=""),"",EDATE(Risks[[#This Row],[Date assessed]],Risks[[#This Row],[Review every (months)]]))</f>
        <v/>
      </c>
      <c r="X37" s="39" t="str">
        <f ca="1">IF(Risks[[#This Row],[Next review]]="","",IF(Risks[[#This Row],[Next review]]&lt;TODAY(),"Overdue",IF(Risks[[#This Row],[Next review]]-TODAY()&lt;=Due_Soon_Days,"Due soon","OK")))</f>
        <v/>
      </c>
      <c r="Y37" s="42" t="str">
        <f>IF(Risks[[#This Row],[Residual risk]]="","",COUNTIF(Risks[Residual risk],"&gt;"&amp;Risks[[#This Row],[Residual risk]])+COUNTIF(INDEX(Risks[Residual risk],1):Risks[[#This Row],[Residual risk]],Risks[[#This Row],[Residual risk]]))</f>
        <v/>
      </c>
    </row>
    <row r="38" spans="1:25" ht="33.950000000000003" customHeight="1" x14ac:dyDescent="0.25">
      <c r="A38" s="36"/>
      <c r="B38" s="37"/>
      <c r="C38" s="37"/>
      <c r="D38" s="37"/>
      <c r="E38" s="51"/>
      <c r="F38" s="57"/>
      <c r="G38" s="54"/>
      <c r="H38" s="38"/>
      <c r="I38" s="60" t="str">
        <f>IF(OR(Risks[[#This Row],[Severity (1-5)]]="",Risks[[#This Row],[Likelihood (1-5)]]=""),"",Risks[[#This Row],[Severity (1-5)]]*Risks[[#This Row],[Likelihood (1-5)]])</f>
        <v/>
      </c>
      <c r="J38" s="65" t="str">
        <f>IF(Risks[[#This Row],[Initial risk]]="","",IF(Risks[[#This Row],[Initial risk]]&lt;=Limit_Low,"Low",IF(Risks[[#This Row],[Initial risk]]&lt;=Limit_Medium,"Medium",IF(Risks[[#This Row],[Initial risk]]&lt;=Limit_High,"High","Extreme"))))</f>
        <v/>
      </c>
      <c r="K38" s="68"/>
      <c r="L38" s="71"/>
      <c r="M38" s="54"/>
      <c r="N38" s="38"/>
      <c r="O38" s="39" t="str">
        <f>IF(OR(Risks[[#This Row],[Residual severity]]="",Risks[[#This Row],[Residual likelihood]]=""),"",Risks[[#This Row],[Residual severity]]*Risks[[#This Row],[Residual likelihood]])</f>
        <v/>
      </c>
      <c r="P38" s="60" t="str">
        <f>IF(Risks[[#This Row],[Residual risk]]="","",IF(Risks[[#This Row],[Residual risk]]&lt;=Limit_Low,"Low",IF(Risks[[#This Row],[Residual risk]]&lt;=Limit_Medium,"Medium",IF(Risks[[#This Row],[Residual risk]]&lt;=Limit_High,"High","Extreme"))))</f>
        <v/>
      </c>
      <c r="Q38" s="73" t="str">
        <f>IF(OR(Risks[[#This Row],[Initial risk]]="",Risks[[#This Row],[Residual risk]]=""),"",1-Risks[[#This Row],[Residual risk]]/Risks[[#This Row],[Initial risk]])</f>
        <v/>
      </c>
      <c r="R38" s="62"/>
      <c r="S38" s="76"/>
      <c r="T38" s="71"/>
      <c r="U38" s="78"/>
      <c r="V38" s="40"/>
      <c r="W38" s="41" t="str">
        <f>IF(OR(Risks[[#This Row],[Date assessed]]="",Risks[[#This Row],[Review every (months)]]=""),"",EDATE(Risks[[#This Row],[Date assessed]],Risks[[#This Row],[Review every (months)]]))</f>
        <v/>
      </c>
      <c r="X38" s="39" t="str">
        <f ca="1">IF(Risks[[#This Row],[Next review]]="","",IF(Risks[[#This Row],[Next review]]&lt;TODAY(),"Overdue",IF(Risks[[#This Row],[Next review]]-TODAY()&lt;=Due_Soon_Days,"Due soon","OK")))</f>
        <v/>
      </c>
      <c r="Y38" s="42" t="str">
        <f>IF(Risks[[#This Row],[Residual risk]]="","",COUNTIF(Risks[Residual risk],"&gt;"&amp;Risks[[#This Row],[Residual risk]])+COUNTIF(INDEX(Risks[Residual risk],1):Risks[[#This Row],[Residual risk]],Risks[[#This Row],[Residual risk]]))</f>
        <v/>
      </c>
    </row>
    <row r="39" spans="1:25" ht="33.950000000000003" customHeight="1" x14ac:dyDescent="0.25">
      <c r="A39" s="36"/>
      <c r="B39" s="37"/>
      <c r="C39" s="37"/>
      <c r="D39" s="37"/>
      <c r="E39" s="51"/>
      <c r="F39" s="57"/>
      <c r="G39" s="54"/>
      <c r="H39" s="38"/>
      <c r="I39" s="60" t="str">
        <f>IF(OR(Risks[[#This Row],[Severity (1-5)]]="",Risks[[#This Row],[Likelihood (1-5)]]=""),"",Risks[[#This Row],[Severity (1-5)]]*Risks[[#This Row],[Likelihood (1-5)]])</f>
        <v/>
      </c>
      <c r="J39" s="65" t="str">
        <f>IF(Risks[[#This Row],[Initial risk]]="","",IF(Risks[[#This Row],[Initial risk]]&lt;=Limit_Low,"Low",IF(Risks[[#This Row],[Initial risk]]&lt;=Limit_Medium,"Medium",IF(Risks[[#This Row],[Initial risk]]&lt;=Limit_High,"High","Extreme"))))</f>
        <v/>
      </c>
      <c r="K39" s="68"/>
      <c r="L39" s="71"/>
      <c r="M39" s="54"/>
      <c r="N39" s="38"/>
      <c r="O39" s="39" t="str">
        <f>IF(OR(Risks[[#This Row],[Residual severity]]="",Risks[[#This Row],[Residual likelihood]]=""),"",Risks[[#This Row],[Residual severity]]*Risks[[#This Row],[Residual likelihood]])</f>
        <v/>
      </c>
      <c r="P39" s="60" t="str">
        <f>IF(Risks[[#This Row],[Residual risk]]="","",IF(Risks[[#This Row],[Residual risk]]&lt;=Limit_Low,"Low",IF(Risks[[#This Row],[Residual risk]]&lt;=Limit_Medium,"Medium",IF(Risks[[#This Row],[Residual risk]]&lt;=Limit_High,"High","Extreme"))))</f>
        <v/>
      </c>
      <c r="Q39" s="73" t="str">
        <f>IF(OR(Risks[[#This Row],[Initial risk]]="",Risks[[#This Row],[Residual risk]]=""),"",1-Risks[[#This Row],[Residual risk]]/Risks[[#This Row],[Initial risk]])</f>
        <v/>
      </c>
      <c r="R39" s="62"/>
      <c r="S39" s="76"/>
      <c r="T39" s="71"/>
      <c r="U39" s="78"/>
      <c r="V39" s="40"/>
      <c r="W39" s="41" t="str">
        <f>IF(OR(Risks[[#This Row],[Date assessed]]="",Risks[[#This Row],[Review every (months)]]=""),"",EDATE(Risks[[#This Row],[Date assessed]],Risks[[#This Row],[Review every (months)]]))</f>
        <v/>
      </c>
      <c r="X39" s="39" t="str">
        <f ca="1">IF(Risks[[#This Row],[Next review]]="","",IF(Risks[[#This Row],[Next review]]&lt;TODAY(),"Overdue",IF(Risks[[#This Row],[Next review]]-TODAY()&lt;=Due_Soon_Days,"Due soon","OK")))</f>
        <v/>
      </c>
      <c r="Y39" s="42" t="str">
        <f>IF(Risks[[#This Row],[Residual risk]]="","",COUNTIF(Risks[Residual risk],"&gt;"&amp;Risks[[#This Row],[Residual risk]])+COUNTIF(INDEX(Risks[Residual risk],1):Risks[[#This Row],[Residual risk]],Risks[[#This Row],[Residual risk]]))</f>
        <v/>
      </c>
    </row>
    <row r="40" spans="1:25" ht="33.950000000000003" customHeight="1" x14ac:dyDescent="0.25">
      <c r="A40" s="36"/>
      <c r="B40" s="37"/>
      <c r="C40" s="37"/>
      <c r="D40" s="37"/>
      <c r="E40" s="51"/>
      <c r="F40" s="57"/>
      <c r="G40" s="54"/>
      <c r="H40" s="38"/>
      <c r="I40" s="60" t="str">
        <f>IF(OR(Risks[[#This Row],[Severity (1-5)]]="",Risks[[#This Row],[Likelihood (1-5)]]=""),"",Risks[[#This Row],[Severity (1-5)]]*Risks[[#This Row],[Likelihood (1-5)]])</f>
        <v/>
      </c>
      <c r="J40" s="65" t="str">
        <f>IF(Risks[[#This Row],[Initial risk]]="","",IF(Risks[[#This Row],[Initial risk]]&lt;=Limit_Low,"Low",IF(Risks[[#This Row],[Initial risk]]&lt;=Limit_Medium,"Medium",IF(Risks[[#This Row],[Initial risk]]&lt;=Limit_High,"High","Extreme"))))</f>
        <v/>
      </c>
      <c r="K40" s="68"/>
      <c r="L40" s="71"/>
      <c r="M40" s="54"/>
      <c r="N40" s="38"/>
      <c r="O40" s="39" t="str">
        <f>IF(OR(Risks[[#This Row],[Residual severity]]="",Risks[[#This Row],[Residual likelihood]]=""),"",Risks[[#This Row],[Residual severity]]*Risks[[#This Row],[Residual likelihood]])</f>
        <v/>
      </c>
      <c r="P40" s="60" t="str">
        <f>IF(Risks[[#This Row],[Residual risk]]="","",IF(Risks[[#This Row],[Residual risk]]&lt;=Limit_Low,"Low",IF(Risks[[#This Row],[Residual risk]]&lt;=Limit_Medium,"Medium",IF(Risks[[#This Row],[Residual risk]]&lt;=Limit_High,"High","Extreme"))))</f>
        <v/>
      </c>
      <c r="Q40" s="73" t="str">
        <f>IF(OR(Risks[[#This Row],[Initial risk]]="",Risks[[#This Row],[Residual risk]]=""),"",1-Risks[[#This Row],[Residual risk]]/Risks[[#This Row],[Initial risk]])</f>
        <v/>
      </c>
      <c r="R40" s="62"/>
      <c r="S40" s="76"/>
      <c r="T40" s="71"/>
      <c r="U40" s="78"/>
      <c r="V40" s="40"/>
      <c r="W40" s="41" t="str">
        <f>IF(OR(Risks[[#This Row],[Date assessed]]="",Risks[[#This Row],[Review every (months)]]=""),"",EDATE(Risks[[#This Row],[Date assessed]],Risks[[#This Row],[Review every (months)]]))</f>
        <v/>
      </c>
      <c r="X40" s="39" t="str">
        <f ca="1">IF(Risks[[#This Row],[Next review]]="","",IF(Risks[[#This Row],[Next review]]&lt;TODAY(),"Overdue",IF(Risks[[#This Row],[Next review]]-TODAY()&lt;=Due_Soon_Days,"Due soon","OK")))</f>
        <v/>
      </c>
      <c r="Y40" s="42" t="str">
        <f>IF(Risks[[#This Row],[Residual risk]]="","",COUNTIF(Risks[Residual risk],"&gt;"&amp;Risks[[#This Row],[Residual risk]])+COUNTIF(INDEX(Risks[Residual risk],1):Risks[[#This Row],[Residual risk]],Risks[[#This Row],[Residual risk]]))</f>
        <v/>
      </c>
    </row>
    <row r="41" spans="1:25" ht="33.950000000000003" customHeight="1" x14ac:dyDescent="0.25">
      <c r="A41" s="36"/>
      <c r="B41" s="37"/>
      <c r="C41" s="37"/>
      <c r="D41" s="37"/>
      <c r="E41" s="51"/>
      <c r="F41" s="57"/>
      <c r="G41" s="54"/>
      <c r="H41" s="38"/>
      <c r="I41" s="60" t="str">
        <f>IF(OR(Risks[[#This Row],[Severity (1-5)]]="",Risks[[#This Row],[Likelihood (1-5)]]=""),"",Risks[[#This Row],[Severity (1-5)]]*Risks[[#This Row],[Likelihood (1-5)]])</f>
        <v/>
      </c>
      <c r="J41" s="65" t="str">
        <f>IF(Risks[[#This Row],[Initial risk]]="","",IF(Risks[[#This Row],[Initial risk]]&lt;=Limit_Low,"Low",IF(Risks[[#This Row],[Initial risk]]&lt;=Limit_Medium,"Medium",IF(Risks[[#This Row],[Initial risk]]&lt;=Limit_High,"High","Extreme"))))</f>
        <v/>
      </c>
      <c r="K41" s="68"/>
      <c r="L41" s="71"/>
      <c r="M41" s="54"/>
      <c r="N41" s="38"/>
      <c r="O41" s="39" t="str">
        <f>IF(OR(Risks[[#This Row],[Residual severity]]="",Risks[[#This Row],[Residual likelihood]]=""),"",Risks[[#This Row],[Residual severity]]*Risks[[#This Row],[Residual likelihood]])</f>
        <v/>
      </c>
      <c r="P41" s="60" t="str">
        <f>IF(Risks[[#This Row],[Residual risk]]="","",IF(Risks[[#This Row],[Residual risk]]&lt;=Limit_Low,"Low",IF(Risks[[#This Row],[Residual risk]]&lt;=Limit_Medium,"Medium",IF(Risks[[#This Row],[Residual risk]]&lt;=Limit_High,"High","Extreme"))))</f>
        <v/>
      </c>
      <c r="Q41" s="73" t="str">
        <f>IF(OR(Risks[[#This Row],[Initial risk]]="",Risks[[#This Row],[Residual risk]]=""),"",1-Risks[[#This Row],[Residual risk]]/Risks[[#This Row],[Initial risk]])</f>
        <v/>
      </c>
      <c r="R41" s="62"/>
      <c r="S41" s="76"/>
      <c r="T41" s="71"/>
      <c r="U41" s="78"/>
      <c r="V41" s="40"/>
      <c r="W41" s="41" t="str">
        <f>IF(OR(Risks[[#This Row],[Date assessed]]="",Risks[[#This Row],[Review every (months)]]=""),"",EDATE(Risks[[#This Row],[Date assessed]],Risks[[#This Row],[Review every (months)]]))</f>
        <v/>
      </c>
      <c r="X41" s="39" t="str">
        <f ca="1">IF(Risks[[#This Row],[Next review]]="","",IF(Risks[[#This Row],[Next review]]&lt;TODAY(),"Overdue",IF(Risks[[#This Row],[Next review]]-TODAY()&lt;=Due_Soon_Days,"Due soon","OK")))</f>
        <v/>
      </c>
      <c r="Y41" s="42" t="str">
        <f>IF(Risks[[#This Row],[Residual risk]]="","",COUNTIF(Risks[Residual risk],"&gt;"&amp;Risks[[#This Row],[Residual risk]])+COUNTIF(INDEX(Risks[Residual risk],1):Risks[[#This Row],[Residual risk]],Risks[[#This Row],[Residual risk]]))</f>
        <v/>
      </c>
    </row>
    <row r="42" spans="1:25" ht="33.950000000000003" customHeight="1" x14ac:dyDescent="0.25">
      <c r="A42" s="36"/>
      <c r="B42" s="37"/>
      <c r="C42" s="37"/>
      <c r="D42" s="37"/>
      <c r="E42" s="51"/>
      <c r="F42" s="57"/>
      <c r="G42" s="54"/>
      <c r="H42" s="38"/>
      <c r="I42" s="60" t="str">
        <f>IF(OR(Risks[[#This Row],[Severity (1-5)]]="",Risks[[#This Row],[Likelihood (1-5)]]=""),"",Risks[[#This Row],[Severity (1-5)]]*Risks[[#This Row],[Likelihood (1-5)]])</f>
        <v/>
      </c>
      <c r="J42" s="65" t="str">
        <f>IF(Risks[[#This Row],[Initial risk]]="","",IF(Risks[[#This Row],[Initial risk]]&lt;=Limit_Low,"Low",IF(Risks[[#This Row],[Initial risk]]&lt;=Limit_Medium,"Medium",IF(Risks[[#This Row],[Initial risk]]&lt;=Limit_High,"High","Extreme"))))</f>
        <v/>
      </c>
      <c r="K42" s="68"/>
      <c r="L42" s="71"/>
      <c r="M42" s="54"/>
      <c r="N42" s="38"/>
      <c r="O42" s="39" t="str">
        <f>IF(OR(Risks[[#This Row],[Residual severity]]="",Risks[[#This Row],[Residual likelihood]]=""),"",Risks[[#This Row],[Residual severity]]*Risks[[#This Row],[Residual likelihood]])</f>
        <v/>
      </c>
      <c r="P42" s="60" t="str">
        <f>IF(Risks[[#This Row],[Residual risk]]="","",IF(Risks[[#This Row],[Residual risk]]&lt;=Limit_Low,"Low",IF(Risks[[#This Row],[Residual risk]]&lt;=Limit_Medium,"Medium",IF(Risks[[#This Row],[Residual risk]]&lt;=Limit_High,"High","Extreme"))))</f>
        <v/>
      </c>
      <c r="Q42" s="73" t="str">
        <f>IF(OR(Risks[[#This Row],[Initial risk]]="",Risks[[#This Row],[Residual risk]]=""),"",1-Risks[[#This Row],[Residual risk]]/Risks[[#This Row],[Initial risk]])</f>
        <v/>
      </c>
      <c r="R42" s="62"/>
      <c r="S42" s="76"/>
      <c r="T42" s="71"/>
      <c r="U42" s="78"/>
      <c r="V42" s="40"/>
      <c r="W42" s="41" t="str">
        <f>IF(OR(Risks[[#This Row],[Date assessed]]="",Risks[[#This Row],[Review every (months)]]=""),"",EDATE(Risks[[#This Row],[Date assessed]],Risks[[#This Row],[Review every (months)]]))</f>
        <v/>
      </c>
      <c r="X42" s="39" t="str">
        <f ca="1">IF(Risks[[#This Row],[Next review]]="","",IF(Risks[[#This Row],[Next review]]&lt;TODAY(),"Overdue",IF(Risks[[#This Row],[Next review]]-TODAY()&lt;=Due_Soon_Days,"Due soon","OK")))</f>
        <v/>
      </c>
      <c r="Y42" s="42" t="str">
        <f>IF(Risks[[#This Row],[Residual risk]]="","",COUNTIF(Risks[Residual risk],"&gt;"&amp;Risks[[#This Row],[Residual risk]])+COUNTIF(INDEX(Risks[Residual risk],1):Risks[[#This Row],[Residual risk]],Risks[[#This Row],[Residual risk]]))</f>
        <v/>
      </c>
    </row>
    <row r="43" spans="1:25" ht="33.950000000000003" customHeight="1" x14ac:dyDescent="0.25">
      <c r="A43" s="36"/>
      <c r="B43" s="37"/>
      <c r="C43" s="37"/>
      <c r="D43" s="37"/>
      <c r="E43" s="51"/>
      <c r="F43" s="57"/>
      <c r="G43" s="54"/>
      <c r="H43" s="38"/>
      <c r="I43" s="60" t="str">
        <f>IF(OR(Risks[[#This Row],[Severity (1-5)]]="",Risks[[#This Row],[Likelihood (1-5)]]=""),"",Risks[[#This Row],[Severity (1-5)]]*Risks[[#This Row],[Likelihood (1-5)]])</f>
        <v/>
      </c>
      <c r="J43" s="65" t="str">
        <f>IF(Risks[[#This Row],[Initial risk]]="","",IF(Risks[[#This Row],[Initial risk]]&lt;=Limit_Low,"Low",IF(Risks[[#This Row],[Initial risk]]&lt;=Limit_Medium,"Medium",IF(Risks[[#This Row],[Initial risk]]&lt;=Limit_High,"High","Extreme"))))</f>
        <v/>
      </c>
      <c r="K43" s="68"/>
      <c r="L43" s="71"/>
      <c r="M43" s="54"/>
      <c r="N43" s="38"/>
      <c r="O43" s="39" t="str">
        <f>IF(OR(Risks[[#This Row],[Residual severity]]="",Risks[[#This Row],[Residual likelihood]]=""),"",Risks[[#This Row],[Residual severity]]*Risks[[#This Row],[Residual likelihood]])</f>
        <v/>
      </c>
      <c r="P43" s="60" t="str">
        <f>IF(Risks[[#This Row],[Residual risk]]="","",IF(Risks[[#This Row],[Residual risk]]&lt;=Limit_Low,"Low",IF(Risks[[#This Row],[Residual risk]]&lt;=Limit_Medium,"Medium",IF(Risks[[#This Row],[Residual risk]]&lt;=Limit_High,"High","Extreme"))))</f>
        <v/>
      </c>
      <c r="Q43" s="73" t="str">
        <f>IF(OR(Risks[[#This Row],[Initial risk]]="",Risks[[#This Row],[Residual risk]]=""),"",1-Risks[[#This Row],[Residual risk]]/Risks[[#This Row],[Initial risk]])</f>
        <v/>
      </c>
      <c r="R43" s="62"/>
      <c r="S43" s="76"/>
      <c r="T43" s="71"/>
      <c r="U43" s="78"/>
      <c r="V43" s="40"/>
      <c r="W43" s="41" t="str">
        <f>IF(OR(Risks[[#This Row],[Date assessed]]="",Risks[[#This Row],[Review every (months)]]=""),"",EDATE(Risks[[#This Row],[Date assessed]],Risks[[#This Row],[Review every (months)]]))</f>
        <v/>
      </c>
      <c r="X43" s="39" t="str">
        <f ca="1">IF(Risks[[#This Row],[Next review]]="","",IF(Risks[[#This Row],[Next review]]&lt;TODAY(),"Overdue",IF(Risks[[#This Row],[Next review]]-TODAY()&lt;=Due_Soon_Days,"Due soon","OK")))</f>
        <v/>
      </c>
      <c r="Y43" s="42" t="str">
        <f>IF(Risks[[#This Row],[Residual risk]]="","",COUNTIF(Risks[Residual risk],"&gt;"&amp;Risks[[#This Row],[Residual risk]])+COUNTIF(INDEX(Risks[Residual risk],1):Risks[[#This Row],[Residual risk]],Risks[[#This Row],[Residual risk]]))</f>
        <v/>
      </c>
    </row>
    <row r="44" spans="1:25" ht="33.950000000000003" customHeight="1" x14ac:dyDescent="0.25">
      <c r="A44" s="36"/>
      <c r="B44" s="37"/>
      <c r="C44" s="37"/>
      <c r="D44" s="37"/>
      <c r="E44" s="51"/>
      <c r="F44" s="57"/>
      <c r="G44" s="54"/>
      <c r="H44" s="38"/>
      <c r="I44" s="60" t="str">
        <f>IF(OR(Risks[[#This Row],[Severity (1-5)]]="",Risks[[#This Row],[Likelihood (1-5)]]=""),"",Risks[[#This Row],[Severity (1-5)]]*Risks[[#This Row],[Likelihood (1-5)]])</f>
        <v/>
      </c>
      <c r="J44" s="65" t="str">
        <f>IF(Risks[[#This Row],[Initial risk]]="","",IF(Risks[[#This Row],[Initial risk]]&lt;=Limit_Low,"Low",IF(Risks[[#This Row],[Initial risk]]&lt;=Limit_Medium,"Medium",IF(Risks[[#This Row],[Initial risk]]&lt;=Limit_High,"High","Extreme"))))</f>
        <v/>
      </c>
      <c r="K44" s="68"/>
      <c r="L44" s="71"/>
      <c r="M44" s="54"/>
      <c r="N44" s="38"/>
      <c r="O44" s="39" t="str">
        <f>IF(OR(Risks[[#This Row],[Residual severity]]="",Risks[[#This Row],[Residual likelihood]]=""),"",Risks[[#This Row],[Residual severity]]*Risks[[#This Row],[Residual likelihood]])</f>
        <v/>
      </c>
      <c r="P44" s="60" t="str">
        <f>IF(Risks[[#This Row],[Residual risk]]="","",IF(Risks[[#This Row],[Residual risk]]&lt;=Limit_Low,"Low",IF(Risks[[#This Row],[Residual risk]]&lt;=Limit_Medium,"Medium",IF(Risks[[#This Row],[Residual risk]]&lt;=Limit_High,"High","Extreme"))))</f>
        <v/>
      </c>
      <c r="Q44" s="73" t="str">
        <f>IF(OR(Risks[[#This Row],[Initial risk]]="",Risks[[#This Row],[Residual risk]]=""),"",1-Risks[[#This Row],[Residual risk]]/Risks[[#This Row],[Initial risk]])</f>
        <v/>
      </c>
      <c r="R44" s="62"/>
      <c r="S44" s="76"/>
      <c r="T44" s="71"/>
      <c r="U44" s="78"/>
      <c r="V44" s="40"/>
      <c r="W44" s="41" t="str">
        <f>IF(OR(Risks[[#This Row],[Date assessed]]="",Risks[[#This Row],[Review every (months)]]=""),"",EDATE(Risks[[#This Row],[Date assessed]],Risks[[#This Row],[Review every (months)]]))</f>
        <v/>
      </c>
      <c r="X44" s="39" t="str">
        <f ca="1">IF(Risks[[#This Row],[Next review]]="","",IF(Risks[[#This Row],[Next review]]&lt;TODAY(),"Overdue",IF(Risks[[#This Row],[Next review]]-TODAY()&lt;=Due_Soon_Days,"Due soon","OK")))</f>
        <v/>
      </c>
      <c r="Y44" s="42" t="str">
        <f>IF(Risks[[#This Row],[Residual risk]]="","",COUNTIF(Risks[Residual risk],"&gt;"&amp;Risks[[#This Row],[Residual risk]])+COUNTIF(INDEX(Risks[Residual risk],1):Risks[[#This Row],[Residual risk]],Risks[[#This Row],[Residual risk]]))</f>
        <v/>
      </c>
    </row>
    <row r="45" spans="1:25" ht="33.950000000000003" customHeight="1" x14ac:dyDescent="0.25">
      <c r="A45" s="36"/>
      <c r="B45" s="37"/>
      <c r="C45" s="37"/>
      <c r="D45" s="37"/>
      <c r="E45" s="51"/>
      <c r="F45" s="57"/>
      <c r="G45" s="54"/>
      <c r="H45" s="38"/>
      <c r="I45" s="60" t="str">
        <f>IF(OR(Risks[[#This Row],[Severity (1-5)]]="",Risks[[#This Row],[Likelihood (1-5)]]=""),"",Risks[[#This Row],[Severity (1-5)]]*Risks[[#This Row],[Likelihood (1-5)]])</f>
        <v/>
      </c>
      <c r="J45" s="65" t="str">
        <f>IF(Risks[[#This Row],[Initial risk]]="","",IF(Risks[[#This Row],[Initial risk]]&lt;=Limit_Low,"Low",IF(Risks[[#This Row],[Initial risk]]&lt;=Limit_Medium,"Medium",IF(Risks[[#This Row],[Initial risk]]&lt;=Limit_High,"High","Extreme"))))</f>
        <v/>
      </c>
      <c r="K45" s="68"/>
      <c r="L45" s="71"/>
      <c r="M45" s="54"/>
      <c r="N45" s="38"/>
      <c r="O45" s="39" t="str">
        <f>IF(OR(Risks[[#This Row],[Residual severity]]="",Risks[[#This Row],[Residual likelihood]]=""),"",Risks[[#This Row],[Residual severity]]*Risks[[#This Row],[Residual likelihood]])</f>
        <v/>
      </c>
      <c r="P45" s="60" t="str">
        <f>IF(Risks[[#This Row],[Residual risk]]="","",IF(Risks[[#This Row],[Residual risk]]&lt;=Limit_Low,"Low",IF(Risks[[#This Row],[Residual risk]]&lt;=Limit_Medium,"Medium",IF(Risks[[#This Row],[Residual risk]]&lt;=Limit_High,"High","Extreme"))))</f>
        <v/>
      </c>
      <c r="Q45" s="73" t="str">
        <f>IF(OR(Risks[[#This Row],[Initial risk]]="",Risks[[#This Row],[Residual risk]]=""),"",1-Risks[[#This Row],[Residual risk]]/Risks[[#This Row],[Initial risk]])</f>
        <v/>
      </c>
      <c r="R45" s="62"/>
      <c r="S45" s="76"/>
      <c r="T45" s="71"/>
      <c r="U45" s="78"/>
      <c r="V45" s="40"/>
      <c r="W45" s="41" t="str">
        <f>IF(OR(Risks[[#This Row],[Date assessed]]="",Risks[[#This Row],[Review every (months)]]=""),"",EDATE(Risks[[#This Row],[Date assessed]],Risks[[#This Row],[Review every (months)]]))</f>
        <v/>
      </c>
      <c r="X45" s="39" t="str">
        <f ca="1">IF(Risks[[#This Row],[Next review]]="","",IF(Risks[[#This Row],[Next review]]&lt;TODAY(),"Overdue",IF(Risks[[#This Row],[Next review]]-TODAY()&lt;=Due_Soon_Days,"Due soon","OK")))</f>
        <v/>
      </c>
      <c r="Y45" s="42" t="str">
        <f>IF(Risks[[#This Row],[Residual risk]]="","",COUNTIF(Risks[Residual risk],"&gt;"&amp;Risks[[#This Row],[Residual risk]])+COUNTIF(INDEX(Risks[Residual risk],1):Risks[[#This Row],[Residual risk]],Risks[[#This Row],[Residual risk]]))</f>
        <v/>
      </c>
    </row>
    <row r="46" spans="1:25" ht="33.950000000000003" customHeight="1" x14ac:dyDescent="0.25">
      <c r="A46" s="36"/>
      <c r="B46" s="37"/>
      <c r="C46" s="37"/>
      <c r="D46" s="37"/>
      <c r="E46" s="51"/>
      <c r="F46" s="57"/>
      <c r="G46" s="54"/>
      <c r="H46" s="38"/>
      <c r="I46" s="60" t="str">
        <f>IF(OR(Risks[[#This Row],[Severity (1-5)]]="",Risks[[#This Row],[Likelihood (1-5)]]=""),"",Risks[[#This Row],[Severity (1-5)]]*Risks[[#This Row],[Likelihood (1-5)]])</f>
        <v/>
      </c>
      <c r="J46" s="65" t="str">
        <f>IF(Risks[[#This Row],[Initial risk]]="","",IF(Risks[[#This Row],[Initial risk]]&lt;=Limit_Low,"Low",IF(Risks[[#This Row],[Initial risk]]&lt;=Limit_Medium,"Medium",IF(Risks[[#This Row],[Initial risk]]&lt;=Limit_High,"High","Extreme"))))</f>
        <v/>
      </c>
      <c r="K46" s="68"/>
      <c r="L46" s="71"/>
      <c r="M46" s="54"/>
      <c r="N46" s="38"/>
      <c r="O46" s="39" t="str">
        <f>IF(OR(Risks[[#This Row],[Residual severity]]="",Risks[[#This Row],[Residual likelihood]]=""),"",Risks[[#This Row],[Residual severity]]*Risks[[#This Row],[Residual likelihood]])</f>
        <v/>
      </c>
      <c r="P46" s="60" t="str">
        <f>IF(Risks[[#This Row],[Residual risk]]="","",IF(Risks[[#This Row],[Residual risk]]&lt;=Limit_Low,"Low",IF(Risks[[#This Row],[Residual risk]]&lt;=Limit_Medium,"Medium",IF(Risks[[#This Row],[Residual risk]]&lt;=Limit_High,"High","Extreme"))))</f>
        <v/>
      </c>
      <c r="Q46" s="73" t="str">
        <f>IF(OR(Risks[[#This Row],[Initial risk]]="",Risks[[#This Row],[Residual risk]]=""),"",1-Risks[[#This Row],[Residual risk]]/Risks[[#This Row],[Initial risk]])</f>
        <v/>
      </c>
      <c r="R46" s="62"/>
      <c r="S46" s="76"/>
      <c r="T46" s="71"/>
      <c r="U46" s="78"/>
      <c r="V46" s="40"/>
      <c r="W46" s="41" t="str">
        <f>IF(OR(Risks[[#This Row],[Date assessed]]="",Risks[[#This Row],[Review every (months)]]=""),"",EDATE(Risks[[#This Row],[Date assessed]],Risks[[#This Row],[Review every (months)]]))</f>
        <v/>
      </c>
      <c r="X46" s="39" t="str">
        <f ca="1">IF(Risks[[#This Row],[Next review]]="","",IF(Risks[[#This Row],[Next review]]&lt;TODAY(),"Overdue",IF(Risks[[#This Row],[Next review]]-TODAY()&lt;=Due_Soon_Days,"Due soon","OK")))</f>
        <v/>
      </c>
      <c r="Y46" s="42" t="str">
        <f>IF(Risks[[#This Row],[Residual risk]]="","",COUNTIF(Risks[Residual risk],"&gt;"&amp;Risks[[#This Row],[Residual risk]])+COUNTIF(INDEX(Risks[Residual risk],1):Risks[[#This Row],[Residual risk]],Risks[[#This Row],[Residual risk]]))</f>
        <v/>
      </c>
    </row>
    <row r="47" spans="1:25" ht="33.950000000000003" customHeight="1" x14ac:dyDescent="0.25">
      <c r="A47" s="36"/>
      <c r="B47" s="37"/>
      <c r="C47" s="37"/>
      <c r="D47" s="37"/>
      <c r="E47" s="51"/>
      <c r="F47" s="57"/>
      <c r="G47" s="54"/>
      <c r="H47" s="38"/>
      <c r="I47" s="60" t="str">
        <f>IF(OR(Risks[[#This Row],[Severity (1-5)]]="",Risks[[#This Row],[Likelihood (1-5)]]=""),"",Risks[[#This Row],[Severity (1-5)]]*Risks[[#This Row],[Likelihood (1-5)]])</f>
        <v/>
      </c>
      <c r="J47" s="65" t="str">
        <f>IF(Risks[[#This Row],[Initial risk]]="","",IF(Risks[[#This Row],[Initial risk]]&lt;=Limit_Low,"Low",IF(Risks[[#This Row],[Initial risk]]&lt;=Limit_Medium,"Medium",IF(Risks[[#This Row],[Initial risk]]&lt;=Limit_High,"High","Extreme"))))</f>
        <v/>
      </c>
      <c r="K47" s="68"/>
      <c r="L47" s="71"/>
      <c r="M47" s="54"/>
      <c r="N47" s="38"/>
      <c r="O47" s="39" t="str">
        <f>IF(OR(Risks[[#This Row],[Residual severity]]="",Risks[[#This Row],[Residual likelihood]]=""),"",Risks[[#This Row],[Residual severity]]*Risks[[#This Row],[Residual likelihood]])</f>
        <v/>
      </c>
      <c r="P47" s="60" t="str">
        <f>IF(Risks[[#This Row],[Residual risk]]="","",IF(Risks[[#This Row],[Residual risk]]&lt;=Limit_Low,"Low",IF(Risks[[#This Row],[Residual risk]]&lt;=Limit_Medium,"Medium",IF(Risks[[#This Row],[Residual risk]]&lt;=Limit_High,"High","Extreme"))))</f>
        <v/>
      </c>
      <c r="Q47" s="73" t="str">
        <f>IF(OR(Risks[[#This Row],[Initial risk]]="",Risks[[#This Row],[Residual risk]]=""),"",1-Risks[[#This Row],[Residual risk]]/Risks[[#This Row],[Initial risk]])</f>
        <v/>
      </c>
      <c r="R47" s="62"/>
      <c r="S47" s="76"/>
      <c r="T47" s="71"/>
      <c r="U47" s="78"/>
      <c r="V47" s="40"/>
      <c r="W47" s="41" t="str">
        <f>IF(OR(Risks[[#This Row],[Date assessed]]="",Risks[[#This Row],[Review every (months)]]=""),"",EDATE(Risks[[#This Row],[Date assessed]],Risks[[#This Row],[Review every (months)]]))</f>
        <v/>
      </c>
      <c r="X47" s="39" t="str">
        <f ca="1">IF(Risks[[#This Row],[Next review]]="","",IF(Risks[[#This Row],[Next review]]&lt;TODAY(),"Overdue",IF(Risks[[#This Row],[Next review]]-TODAY()&lt;=Due_Soon_Days,"Due soon","OK")))</f>
        <v/>
      </c>
      <c r="Y47" s="42" t="str">
        <f>IF(Risks[[#This Row],[Residual risk]]="","",COUNTIF(Risks[Residual risk],"&gt;"&amp;Risks[[#This Row],[Residual risk]])+COUNTIF(INDEX(Risks[Residual risk],1):Risks[[#This Row],[Residual risk]],Risks[[#This Row],[Residual risk]]))</f>
        <v/>
      </c>
    </row>
    <row r="48" spans="1:25" ht="33.950000000000003" customHeight="1" x14ac:dyDescent="0.25">
      <c r="A48" s="36"/>
      <c r="B48" s="37"/>
      <c r="C48" s="37"/>
      <c r="D48" s="37"/>
      <c r="E48" s="51"/>
      <c r="F48" s="57"/>
      <c r="G48" s="54"/>
      <c r="H48" s="38"/>
      <c r="I48" s="60" t="str">
        <f>IF(OR(Risks[[#This Row],[Severity (1-5)]]="",Risks[[#This Row],[Likelihood (1-5)]]=""),"",Risks[[#This Row],[Severity (1-5)]]*Risks[[#This Row],[Likelihood (1-5)]])</f>
        <v/>
      </c>
      <c r="J48" s="65" t="str">
        <f>IF(Risks[[#This Row],[Initial risk]]="","",IF(Risks[[#This Row],[Initial risk]]&lt;=Limit_Low,"Low",IF(Risks[[#This Row],[Initial risk]]&lt;=Limit_Medium,"Medium",IF(Risks[[#This Row],[Initial risk]]&lt;=Limit_High,"High","Extreme"))))</f>
        <v/>
      </c>
      <c r="K48" s="68"/>
      <c r="L48" s="71"/>
      <c r="M48" s="54"/>
      <c r="N48" s="38"/>
      <c r="O48" s="39" t="str">
        <f>IF(OR(Risks[[#This Row],[Residual severity]]="",Risks[[#This Row],[Residual likelihood]]=""),"",Risks[[#This Row],[Residual severity]]*Risks[[#This Row],[Residual likelihood]])</f>
        <v/>
      </c>
      <c r="P48" s="60" t="str">
        <f>IF(Risks[[#This Row],[Residual risk]]="","",IF(Risks[[#This Row],[Residual risk]]&lt;=Limit_Low,"Low",IF(Risks[[#This Row],[Residual risk]]&lt;=Limit_Medium,"Medium",IF(Risks[[#This Row],[Residual risk]]&lt;=Limit_High,"High","Extreme"))))</f>
        <v/>
      </c>
      <c r="Q48" s="73" t="str">
        <f>IF(OR(Risks[[#This Row],[Initial risk]]="",Risks[[#This Row],[Residual risk]]=""),"",1-Risks[[#This Row],[Residual risk]]/Risks[[#This Row],[Initial risk]])</f>
        <v/>
      </c>
      <c r="R48" s="62"/>
      <c r="S48" s="76"/>
      <c r="T48" s="71"/>
      <c r="U48" s="78"/>
      <c r="V48" s="40"/>
      <c r="W48" s="41" t="str">
        <f>IF(OR(Risks[[#This Row],[Date assessed]]="",Risks[[#This Row],[Review every (months)]]=""),"",EDATE(Risks[[#This Row],[Date assessed]],Risks[[#This Row],[Review every (months)]]))</f>
        <v/>
      </c>
      <c r="X48" s="39" t="str">
        <f ca="1">IF(Risks[[#This Row],[Next review]]="","",IF(Risks[[#This Row],[Next review]]&lt;TODAY(),"Overdue",IF(Risks[[#This Row],[Next review]]-TODAY()&lt;=Due_Soon_Days,"Due soon","OK")))</f>
        <v/>
      </c>
      <c r="Y48" s="42" t="str">
        <f>IF(Risks[[#This Row],[Residual risk]]="","",COUNTIF(Risks[Residual risk],"&gt;"&amp;Risks[[#This Row],[Residual risk]])+COUNTIF(INDEX(Risks[Residual risk],1):Risks[[#This Row],[Residual risk]],Risks[[#This Row],[Residual risk]]))</f>
        <v/>
      </c>
    </row>
    <row r="49" spans="1:25" ht="33.950000000000003" customHeight="1" x14ac:dyDescent="0.25">
      <c r="A49" s="36"/>
      <c r="B49" s="37"/>
      <c r="C49" s="37"/>
      <c r="D49" s="37"/>
      <c r="E49" s="51"/>
      <c r="F49" s="57"/>
      <c r="G49" s="54"/>
      <c r="H49" s="38"/>
      <c r="I49" s="60" t="str">
        <f>IF(OR(Risks[[#This Row],[Severity (1-5)]]="",Risks[[#This Row],[Likelihood (1-5)]]=""),"",Risks[[#This Row],[Severity (1-5)]]*Risks[[#This Row],[Likelihood (1-5)]])</f>
        <v/>
      </c>
      <c r="J49" s="65" t="str">
        <f>IF(Risks[[#This Row],[Initial risk]]="","",IF(Risks[[#This Row],[Initial risk]]&lt;=Limit_Low,"Low",IF(Risks[[#This Row],[Initial risk]]&lt;=Limit_Medium,"Medium",IF(Risks[[#This Row],[Initial risk]]&lt;=Limit_High,"High","Extreme"))))</f>
        <v/>
      </c>
      <c r="K49" s="68"/>
      <c r="L49" s="71"/>
      <c r="M49" s="54"/>
      <c r="N49" s="38"/>
      <c r="O49" s="39" t="str">
        <f>IF(OR(Risks[[#This Row],[Residual severity]]="",Risks[[#This Row],[Residual likelihood]]=""),"",Risks[[#This Row],[Residual severity]]*Risks[[#This Row],[Residual likelihood]])</f>
        <v/>
      </c>
      <c r="P49" s="60" t="str">
        <f>IF(Risks[[#This Row],[Residual risk]]="","",IF(Risks[[#This Row],[Residual risk]]&lt;=Limit_Low,"Low",IF(Risks[[#This Row],[Residual risk]]&lt;=Limit_Medium,"Medium",IF(Risks[[#This Row],[Residual risk]]&lt;=Limit_High,"High","Extreme"))))</f>
        <v/>
      </c>
      <c r="Q49" s="73" t="str">
        <f>IF(OR(Risks[[#This Row],[Initial risk]]="",Risks[[#This Row],[Residual risk]]=""),"",1-Risks[[#This Row],[Residual risk]]/Risks[[#This Row],[Initial risk]])</f>
        <v/>
      </c>
      <c r="R49" s="62"/>
      <c r="S49" s="76"/>
      <c r="T49" s="71"/>
      <c r="U49" s="78"/>
      <c r="V49" s="40"/>
      <c r="W49" s="41" t="str">
        <f>IF(OR(Risks[[#This Row],[Date assessed]]="",Risks[[#This Row],[Review every (months)]]=""),"",EDATE(Risks[[#This Row],[Date assessed]],Risks[[#This Row],[Review every (months)]]))</f>
        <v/>
      </c>
      <c r="X49" s="39" t="str">
        <f ca="1">IF(Risks[[#This Row],[Next review]]="","",IF(Risks[[#This Row],[Next review]]&lt;TODAY(),"Overdue",IF(Risks[[#This Row],[Next review]]-TODAY()&lt;=Due_Soon_Days,"Due soon","OK")))</f>
        <v/>
      </c>
      <c r="Y49" s="42" t="str">
        <f>IF(Risks[[#This Row],[Residual risk]]="","",COUNTIF(Risks[Residual risk],"&gt;"&amp;Risks[[#This Row],[Residual risk]])+COUNTIF(INDEX(Risks[Residual risk],1):Risks[[#This Row],[Residual risk]],Risks[[#This Row],[Residual risk]]))</f>
        <v/>
      </c>
    </row>
    <row r="50" spans="1:25" ht="33.950000000000003" customHeight="1" x14ac:dyDescent="0.25">
      <c r="A50" s="36"/>
      <c r="B50" s="37"/>
      <c r="C50" s="37"/>
      <c r="D50" s="37"/>
      <c r="E50" s="51"/>
      <c r="F50" s="57"/>
      <c r="G50" s="54"/>
      <c r="H50" s="38"/>
      <c r="I50" s="60" t="str">
        <f>IF(OR(Risks[[#This Row],[Severity (1-5)]]="",Risks[[#This Row],[Likelihood (1-5)]]=""),"",Risks[[#This Row],[Severity (1-5)]]*Risks[[#This Row],[Likelihood (1-5)]])</f>
        <v/>
      </c>
      <c r="J50" s="65" t="str">
        <f>IF(Risks[[#This Row],[Initial risk]]="","",IF(Risks[[#This Row],[Initial risk]]&lt;=Limit_Low,"Low",IF(Risks[[#This Row],[Initial risk]]&lt;=Limit_Medium,"Medium",IF(Risks[[#This Row],[Initial risk]]&lt;=Limit_High,"High","Extreme"))))</f>
        <v/>
      </c>
      <c r="K50" s="68"/>
      <c r="L50" s="71"/>
      <c r="M50" s="54"/>
      <c r="N50" s="38"/>
      <c r="O50" s="39" t="str">
        <f>IF(OR(Risks[[#This Row],[Residual severity]]="",Risks[[#This Row],[Residual likelihood]]=""),"",Risks[[#This Row],[Residual severity]]*Risks[[#This Row],[Residual likelihood]])</f>
        <v/>
      </c>
      <c r="P50" s="60" t="str">
        <f>IF(Risks[[#This Row],[Residual risk]]="","",IF(Risks[[#This Row],[Residual risk]]&lt;=Limit_Low,"Low",IF(Risks[[#This Row],[Residual risk]]&lt;=Limit_Medium,"Medium",IF(Risks[[#This Row],[Residual risk]]&lt;=Limit_High,"High","Extreme"))))</f>
        <v/>
      </c>
      <c r="Q50" s="73" t="str">
        <f>IF(OR(Risks[[#This Row],[Initial risk]]="",Risks[[#This Row],[Residual risk]]=""),"",1-Risks[[#This Row],[Residual risk]]/Risks[[#This Row],[Initial risk]])</f>
        <v/>
      </c>
      <c r="R50" s="62"/>
      <c r="S50" s="76"/>
      <c r="T50" s="71"/>
      <c r="U50" s="78"/>
      <c r="V50" s="40"/>
      <c r="W50" s="41" t="str">
        <f>IF(OR(Risks[[#This Row],[Date assessed]]="",Risks[[#This Row],[Review every (months)]]=""),"",EDATE(Risks[[#This Row],[Date assessed]],Risks[[#This Row],[Review every (months)]]))</f>
        <v/>
      </c>
      <c r="X50" s="39" t="str">
        <f ca="1">IF(Risks[[#This Row],[Next review]]="","",IF(Risks[[#This Row],[Next review]]&lt;TODAY(),"Overdue",IF(Risks[[#This Row],[Next review]]-TODAY()&lt;=Due_Soon_Days,"Due soon","OK")))</f>
        <v/>
      </c>
      <c r="Y50" s="42" t="str">
        <f>IF(Risks[[#This Row],[Residual risk]]="","",COUNTIF(Risks[Residual risk],"&gt;"&amp;Risks[[#This Row],[Residual risk]])+COUNTIF(INDEX(Risks[Residual risk],1):Risks[[#This Row],[Residual risk]],Risks[[#This Row],[Residual risk]]))</f>
        <v/>
      </c>
    </row>
    <row r="51" spans="1:25" ht="33.950000000000003" customHeight="1" x14ac:dyDescent="0.25">
      <c r="A51" s="36"/>
      <c r="B51" s="37"/>
      <c r="C51" s="37"/>
      <c r="D51" s="37"/>
      <c r="E51" s="51"/>
      <c r="F51" s="57"/>
      <c r="G51" s="54"/>
      <c r="H51" s="38"/>
      <c r="I51" s="60" t="str">
        <f>IF(OR(Risks[[#This Row],[Severity (1-5)]]="",Risks[[#This Row],[Likelihood (1-5)]]=""),"",Risks[[#This Row],[Severity (1-5)]]*Risks[[#This Row],[Likelihood (1-5)]])</f>
        <v/>
      </c>
      <c r="J51" s="65" t="str">
        <f>IF(Risks[[#This Row],[Initial risk]]="","",IF(Risks[[#This Row],[Initial risk]]&lt;=Limit_Low,"Low",IF(Risks[[#This Row],[Initial risk]]&lt;=Limit_Medium,"Medium",IF(Risks[[#This Row],[Initial risk]]&lt;=Limit_High,"High","Extreme"))))</f>
        <v/>
      </c>
      <c r="K51" s="68"/>
      <c r="L51" s="71"/>
      <c r="M51" s="54"/>
      <c r="N51" s="38"/>
      <c r="O51" s="39" t="str">
        <f>IF(OR(Risks[[#This Row],[Residual severity]]="",Risks[[#This Row],[Residual likelihood]]=""),"",Risks[[#This Row],[Residual severity]]*Risks[[#This Row],[Residual likelihood]])</f>
        <v/>
      </c>
      <c r="P51" s="60" t="str">
        <f>IF(Risks[[#This Row],[Residual risk]]="","",IF(Risks[[#This Row],[Residual risk]]&lt;=Limit_Low,"Low",IF(Risks[[#This Row],[Residual risk]]&lt;=Limit_Medium,"Medium",IF(Risks[[#This Row],[Residual risk]]&lt;=Limit_High,"High","Extreme"))))</f>
        <v/>
      </c>
      <c r="Q51" s="73" t="str">
        <f>IF(OR(Risks[[#This Row],[Initial risk]]="",Risks[[#This Row],[Residual risk]]=""),"",1-Risks[[#This Row],[Residual risk]]/Risks[[#This Row],[Initial risk]])</f>
        <v/>
      </c>
      <c r="R51" s="62"/>
      <c r="S51" s="76"/>
      <c r="T51" s="71"/>
      <c r="U51" s="78"/>
      <c r="V51" s="40"/>
      <c r="W51" s="41" t="str">
        <f>IF(OR(Risks[[#This Row],[Date assessed]]="",Risks[[#This Row],[Review every (months)]]=""),"",EDATE(Risks[[#This Row],[Date assessed]],Risks[[#This Row],[Review every (months)]]))</f>
        <v/>
      </c>
      <c r="X51" s="39" t="str">
        <f ca="1">IF(Risks[[#This Row],[Next review]]="","",IF(Risks[[#This Row],[Next review]]&lt;TODAY(),"Overdue",IF(Risks[[#This Row],[Next review]]-TODAY()&lt;=Due_Soon_Days,"Due soon","OK")))</f>
        <v/>
      </c>
      <c r="Y51" s="42" t="str">
        <f>IF(Risks[[#This Row],[Residual risk]]="","",COUNTIF(Risks[Residual risk],"&gt;"&amp;Risks[[#This Row],[Residual risk]])+COUNTIF(INDEX(Risks[Residual risk],1):Risks[[#This Row],[Residual risk]],Risks[[#This Row],[Residual risk]]))</f>
        <v/>
      </c>
    </row>
    <row r="52" spans="1:25" ht="33.950000000000003" customHeight="1" x14ac:dyDescent="0.25">
      <c r="A52" s="36"/>
      <c r="B52" s="37"/>
      <c r="C52" s="37"/>
      <c r="D52" s="37"/>
      <c r="E52" s="51"/>
      <c r="F52" s="57"/>
      <c r="G52" s="54"/>
      <c r="H52" s="38"/>
      <c r="I52" s="60" t="str">
        <f>IF(OR(Risks[[#This Row],[Severity (1-5)]]="",Risks[[#This Row],[Likelihood (1-5)]]=""),"",Risks[[#This Row],[Severity (1-5)]]*Risks[[#This Row],[Likelihood (1-5)]])</f>
        <v/>
      </c>
      <c r="J52" s="65" t="str">
        <f>IF(Risks[[#This Row],[Initial risk]]="","",IF(Risks[[#This Row],[Initial risk]]&lt;=Limit_Low,"Low",IF(Risks[[#This Row],[Initial risk]]&lt;=Limit_Medium,"Medium",IF(Risks[[#This Row],[Initial risk]]&lt;=Limit_High,"High","Extreme"))))</f>
        <v/>
      </c>
      <c r="K52" s="68"/>
      <c r="L52" s="71"/>
      <c r="M52" s="54"/>
      <c r="N52" s="38"/>
      <c r="O52" s="39" t="str">
        <f>IF(OR(Risks[[#This Row],[Residual severity]]="",Risks[[#This Row],[Residual likelihood]]=""),"",Risks[[#This Row],[Residual severity]]*Risks[[#This Row],[Residual likelihood]])</f>
        <v/>
      </c>
      <c r="P52" s="60" t="str">
        <f>IF(Risks[[#This Row],[Residual risk]]="","",IF(Risks[[#This Row],[Residual risk]]&lt;=Limit_Low,"Low",IF(Risks[[#This Row],[Residual risk]]&lt;=Limit_Medium,"Medium",IF(Risks[[#This Row],[Residual risk]]&lt;=Limit_High,"High","Extreme"))))</f>
        <v/>
      </c>
      <c r="Q52" s="73" t="str">
        <f>IF(OR(Risks[[#This Row],[Initial risk]]="",Risks[[#This Row],[Residual risk]]=""),"",1-Risks[[#This Row],[Residual risk]]/Risks[[#This Row],[Initial risk]])</f>
        <v/>
      </c>
      <c r="R52" s="62"/>
      <c r="S52" s="76"/>
      <c r="T52" s="71"/>
      <c r="U52" s="78"/>
      <c r="V52" s="40"/>
      <c r="W52" s="41" t="str">
        <f>IF(OR(Risks[[#This Row],[Date assessed]]="",Risks[[#This Row],[Review every (months)]]=""),"",EDATE(Risks[[#This Row],[Date assessed]],Risks[[#This Row],[Review every (months)]]))</f>
        <v/>
      </c>
      <c r="X52" s="39" t="str">
        <f ca="1">IF(Risks[[#This Row],[Next review]]="","",IF(Risks[[#This Row],[Next review]]&lt;TODAY(),"Overdue",IF(Risks[[#This Row],[Next review]]-TODAY()&lt;=Due_Soon_Days,"Due soon","OK")))</f>
        <v/>
      </c>
      <c r="Y52" s="42" t="str">
        <f>IF(Risks[[#This Row],[Residual risk]]="","",COUNTIF(Risks[Residual risk],"&gt;"&amp;Risks[[#This Row],[Residual risk]])+COUNTIF(INDEX(Risks[Residual risk],1):Risks[[#This Row],[Residual risk]],Risks[[#This Row],[Residual risk]]))</f>
        <v/>
      </c>
    </row>
    <row r="53" spans="1:25" ht="33.950000000000003" customHeight="1" x14ac:dyDescent="0.25">
      <c r="A53" s="36"/>
      <c r="B53" s="37"/>
      <c r="C53" s="37"/>
      <c r="D53" s="37"/>
      <c r="E53" s="51"/>
      <c r="F53" s="57"/>
      <c r="G53" s="54"/>
      <c r="H53" s="38"/>
      <c r="I53" s="60" t="str">
        <f>IF(OR(Risks[[#This Row],[Severity (1-5)]]="",Risks[[#This Row],[Likelihood (1-5)]]=""),"",Risks[[#This Row],[Severity (1-5)]]*Risks[[#This Row],[Likelihood (1-5)]])</f>
        <v/>
      </c>
      <c r="J53" s="65" t="str">
        <f>IF(Risks[[#This Row],[Initial risk]]="","",IF(Risks[[#This Row],[Initial risk]]&lt;=Limit_Low,"Low",IF(Risks[[#This Row],[Initial risk]]&lt;=Limit_Medium,"Medium",IF(Risks[[#This Row],[Initial risk]]&lt;=Limit_High,"High","Extreme"))))</f>
        <v/>
      </c>
      <c r="K53" s="68"/>
      <c r="L53" s="71"/>
      <c r="M53" s="54"/>
      <c r="N53" s="38"/>
      <c r="O53" s="39" t="str">
        <f>IF(OR(Risks[[#This Row],[Residual severity]]="",Risks[[#This Row],[Residual likelihood]]=""),"",Risks[[#This Row],[Residual severity]]*Risks[[#This Row],[Residual likelihood]])</f>
        <v/>
      </c>
      <c r="P53" s="60" t="str">
        <f>IF(Risks[[#This Row],[Residual risk]]="","",IF(Risks[[#This Row],[Residual risk]]&lt;=Limit_Low,"Low",IF(Risks[[#This Row],[Residual risk]]&lt;=Limit_Medium,"Medium",IF(Risks[[#This Row],[Residual risk]]&lt;=Limit_High,"High","Extreme"))))</f>
        <v/>
      </c>
      <c r="Q53" s="73" t="str">
        <f>IF(OR(Risks[[#This Row],[Initial risk]]="",Risks[[#This Row],[Residual risk]]=""),"",1-Risks[[#This Row],[Residual risk]]/Risks[[#This Row],[Initial risk]])</f>
        <v/>
      </c>
      <c r="R53" s="62"/>
      <c r="S53" s="76"/>
      <c r="T53" s="71"/>
      <c r="U53" s="78"/>
      <c r="V53" s="40"/>
      <c r="W53" s="41" t="str">
        <f>IF(OR(Risks[[#This Row],[Date assessed]]="",Risks[[#This Row],[Review every (months)]]=""),"",EDATE(Risks[[#This Row],[Date assessed]],Risks[[#This Row],[Review every (months)]]))</f>
        <v/>
      </c>
      <c r="X53" s="39" t="str">
        <f ca="1">IF(Risks[[#This Row],[Next review]]="","",IF(Risks[[#This Row],[Next review]]&lt;TODAY(),"Overdue",IF(Risks[[#This Row],[Next review]]-TODAY()&lt;=Due_Soon_Days,"Due soon","OK")))</f>
        <v/>
      </c>
      <c r="Y53" s="42" t="str">
        <f>IF(Risks[[#This Row],[Residual risk]]="","",COUNTIF(Risks[Residual risk],"&gt;"&amp;Risks[[#This Row],[Residual risk]])+COUNTIF(INDEX(Risks[Residual risk],1):Risks[[#This Row],[Residual risk]],Risks[[#This Row],[Residual risk]]))</f>
        <v/>
      </c>
    </row>
    <row r="54" spans="1:25" ht="33.950000000000003" customHeight="1" x14ac:dyDescent="0.25">
      <c r="A54" s="36"/>
      <c r="B54" s="37"/>
      <c r="C54" s="37"/>
      <c r="D54" s="37"/>
      <c r="E54" s="51"/>
      <c r="F54" s="57"/>
      <c r="G54" s="54"/>
      <c r="H54" s="38"/>
      <c r="I54" s="60" t="str">
        <f>IF(OR(Risks[[#This Row],[Severity (1-5)]]="",Risks[[#This Row],[Likelihood (1-5)]]=""),"",Risks[[#This Row],[Severity (1-5)]]*Risks[[#This Row],[Likelihood (1-5)]])</f>
        <v/>
      </c>
      <c r="J54" s="65" t="str">
        <f>IF(Risks[[#This Row],[Initial risk]]="","",IF(Risks[[#This Row],[Initial risk]]&lt;=Limit_Low,"Low",IF(Risks[[#This Row],[Initial risk]]&lt;=Limit_Medium,"Medium",IF(Risks[[#This Row],[Initial risk]]&lt;=Limit_High,"High","Extreme"))))</f>
        <v/>
      </c>
      <c r="K54" s="68"/>
      <c r="L54" s="71"/>
      <c r="M54" s="54"/>
      <c r="N54" s="38"/>
      <c r="O54" s="39" t="str">
        <f>IF(OR(Risks[[#This Row],[Residual severity]]="",Risks[[#This Row],[Residual likelihood]]=""),"",Risks[[#This Row],[Residual severity]]*Risks[[#This Row],[Residual likelihood]])</f>
        <v/>
      </c>
      <c r="P54" s="60" t="str">
        <f>IF(Risks[[#This Row],[Residual risk]]="","",IF(Risks[[#This Row],[Residual risk]]&lt;=Limit_Low,"Low",IF(Risks[[#This Row],[Residual risk]]&lt;=Limit_Medium,"Medium",IF(Risks[[#This Row],[Residual risk]]&lt;=Limit_High,"High","Extreme"))))</f>
        <v/>
      </c>
      <c r="Q54" s="73" t="str">
        <f>IF(OR(Risks[[#This Row],[Initial risk]]="",Risks[[#This Row],[Residual risk]]=""),"",1-Risks[[#This Row],[Residual risk]]/Risks[[#This Row],[Initial risk]])</f>
        <v/>
      </c>
      <c r="R54" s="62"/>
      <c r="S54" s="76"/>
      <c r="T54" s="71"/>
      <c r="U54" s="78"/>
      <c r="V54" s="40"/>
      <c r="W54" s="41" t="str">
        <f>IF(OR(Risks[[#This Row],[Date assessed]]="",Risks[[#This Row],[Review every (months)]]=""),"",EDATE(Risks[[#This Row],[Date assessed]],Risks[[#This Row],[Review every (months)]]))</f>
        <v/>
      </c>
      <c r="X54" s="39" t="str">
        <f ca="1">IF(Risks[[#This Row],[Next review]]="","",IF(Risks[[#This Row],[Next review]]&lt;TODAY(),"Overdue",IF(Risks[[#This Row],[Next review]]-TODAY()&lt;=Due_Soon_Days,"Due soon","OK")))</f>
        <v/>
      </c>
      <c r="Y54" s="42" t="str">
        <f>IF(Risks[[#This Row],[Residual risk]]="","",COUNTIF(Risks[Residual risk],"&gt;"&amp;Risks[[#This Row],[Residual risk]])+COUNTIF(INDEX(Risks[Residual risk],1):Risks[[#This Row],[Residual risk]],Risks[[#This Row],[Residual risk]]))</f>
        <v/>
      </c>
    </row>
    <row r="55" spans="1:25" ht="33.950000000000003" customHeight="1" x14ac:dyDescent="0.25">
      <c r="A55" s="36"/>
      <c r="B55" s="37"/>
      <c r="C55" s="37"/>
      <c r="D55" s="37"/>
      <c r="E55" s="51"/>
      <c r="F55" s="57"/>
      <c r="G55" s="54"/>
      <c r="H55" s="38"/>
      <c r="I55" s="60" t="str">
        <f>IF(OR(Risks[[#This Row],[Severity (1-5)]]="",Risks[[#This Row],[Likelihood (1-5)]]=""),"",Risks[[#This Row],[Severity (1-5)]]*Risks[[#This Row],[Likelihood (1-5)]])</f>
        <v/>
      </c>
      <c r="J55" s="65" t="str">
        <f>IF(Risks[[#This Row],[Initial risk]]="","",IF(Risks[[#This Row],[Initial risk]]&lt;=Limit_Low,"Low",IF(Risks[[#This Row],[Initial risk]]&lt;=Limit_Medium,"Medium",IF(Risks[[#This Row],[Initial risk]]&lt;=Limit_High,"High","Extreme"))))</f>
        <v/>
      </c>
      <c r="K55" s="68"/>
      <c r="L55" s="71"/>
      <c r="M55" s="54"/>
      <c r="N55" s="38"/>
      <c r="O55" s="39" t="str">
        <f>IF(OR(Risks[[#This Row],[Residual severity]]="",Risks[[#This Row],[Residual likelihood]]=""),"",Risks[[#This Row],[Residual severity]]*Risks[[#This Row],[Residual likelihood]])</f>
        <v/>
      </c>
      <c r="P55" s="60" t="str">
        <f>IF(Risks[[#This Row],[Residual risk]]="","",IF(Risks[[#This Row],[Residual risk]]&lt;=Limit_Low,"Low",IF(Risks[[#This Row],[Residual risk]]&lt;=Limit_Medium,"Medium",IF(Risks[[#This Row],[Residual risk]]&lt;=Limit_High,"High","Extreme"))))</f>
        <v/>
      </c>
      <c r="Q55" s="73" t="str">
        <f>IF(OR(Risks[[#This Row],[Initial risk]]="",Risks[[#This Row],[Residual risk]]=""),"",1-Risks[[#This Row],[Residual risk]]/Risks[[#This Row],[Initial risk]])</f>
        <v/>
      </c>
      <c r="R55" s="62"/>
      <c r="S55" s="76"/>
      <c r="T55" s="71"/>
      <c r="U55" s="78"/>
      <c r="V55" s="40"/>
      <c r="W55" s="41" t="str">
        <f>IF(OR(Risks[[#This Row],[Date assessed]]="",Risks[[#This Row],[Review every (months)]]=""),"",EDATE(Risks[[#This Row],[Date assessed]],Risks[[#This Row],[Review every (months)]]))</f>
        <v/>
      </c>
      <c r="X55" s="39" t="str">
        <f ca="1">IF(Risks[[#This Row],[Next review]]="","",IF(Risks[[#This Row],[Next review]]&lt;TODAY(),"Overdue",IF(Risks[[#This Row],[Next review]]-TODAY()&lt;=Due_Soon_Days,"Due soon","OK")))</f>
        <v/>
      </c>
      <c r="Y55" s="42" t="str">
        <f>IF(Risks[[#This Row],[Residual risk]]="","",COUNTIF(Risks[Residual risk],"&gt;"&amp;Risks[[#This Row],[Residual risk]])+COUNTIF(INDEX(Risks[Residual risk],1):Risks[[#This Row],[Residual risk]],Risks[[#This Row],[Residual risk]]))</f>
        <v/>
      </c>
    </row>
    <row r="56" spans="1:25" ht="33.950000000000003" customHeight="1" x14ac:dyDescent="0.25">
      <c r="A56" s="36"/>
      <c r="B56" s="37"/>
      <c r="C56" s="37"/>
      <c r="D56" s="37"/>
      <c r="E56" s="51"/>
      <c r="F56" s="57"/>
      <c r="G56" s="54"/>
      <c r="H56" s="38"/>
      <c r="I56" s="60" t="str">
        <f>IF(OR(Risks[[#This Row],[Severity (1-5)]]="",Risks[[#This Row],[Likelihood (1-5)]]=""),"",Risks[[#This Row],[Severity (1-5)]]*Risks[[#This Row],[Likelihood (1-5)]])</f>
        <v/>
      </c>
      <c r="J56" s="65" t="str">
        <f>IF(Risks[[#This Row],[Initial risk]]="","",IF(Risks[[#This Row],[Initial risk]]&lt;=Limit_Low,"Low",IF(Risks[[#This Row],[Initial risk]]&lt;=Limit_Medium,"Medium",IF(Risks[[#This Row],[Initial risk]]&lt;=Limit_High,"High","Extreme"))))</f>
        <v/>
      </c>
      <c r="K56" s="68"/>
      <c r="L56" s="71"/>
      <c r="M56" s="54"/>
      <c r="N56" s="38"/>
      <c r="O56" s="39" t="str">
        <f>IF(OR(Risks[[#This Row],[Residual severity]]="",Risks[[#This Row],[Residual likelihood]]=""),"",Risks[[#This Row],[Residual severity]]*Risks[[#This Row],[Residual likelihood]])</f>
        <v/>
      </c>
      <c r="P56" s="60" t="str">
        <f>IF(Risks[[#This Row],[Residual risk]]="","",IF(Risks[[#This Row],[Residual risk]]&lt;=Limit_Low,"Low",IF(Risks[[#This Row],[Residual risk]]&lt;=Limit_Medium,"Medium",IF(Risks[[#This Row],[Residual risk]]&lt;=Limit_High,"High","Extreme"))))</f>
        <v/>
      </c>
      <c r="Q56" s="73" t="str">
        <f>IF(OR(Risks[[#This Row],[Initial risk]]="",Risks[[#This Row],[Residual risk]]=""),"",1-Risks[[#This Row],[Residual risk]]/Risks[[#This Row],[Initial risk]])</f>
        <v/>
      </c>
      <c r="R56" s="62"/>
      <c r="S56" s="76"/>
      <c r="T56" s="71"/>
      <c r="U56" s="78"/>
      <c r="V56" s="40"/>
      <c r="W56" s="41" t="str">
        <f>IF(OR(Risks[[#This Row],[Date assessed]]="",Risks[[#This Row],[Review every (months)]]=""),"",EDATE(Risks[[#This Row],[Date assessed]],Risks[[#This Row],[Review every (months)]]))</f>
        <v/>
      </c>
      <c r="X56" s="39" t="str">
        <f ca="1">IF(Risks[[#This Row],[Next review]]="","",IF(Risks[[#This Row],[Next review]]&lt;TODAY(),"Overdue",IF(Risks[[#This Row],[Next review]]-TODAY()&lt;=Due_Soon_Days,"Due soon","OK")))</f>
        <v/>
      </c>
      <c r="Y56" s="42" t="str">
        <f>IF(Risks[[#This Row],[Residual risk]]="","",COUNTIF(Risks[Residual risk],"&gt;"&amp;Risks[[#This Row],[Residual risk]])+COUNTIF(INDEX(Risks[Residual risk],1):Risks[[#This Row],[Residual risk]],Risks[[#This Row],[Residual risk]]))</f>
        <v/>
      </c>
    </row>
    <row r="57" spans="1:25" ht="33.950000000000003" customHeight="1" x14ac:dyDescent="0.25">
      <c r="A57" s="36"/>
      <c r="B57" s="37"/>
      <c r="C57" s="37"/>
      <c r="D57" s="37"/>
      <c r="E57" s="51"/>
      <c r="F57" s="57"/>
      <c r="G57" s="54"/>
      <c r="H57" s="38"/>
      <c r="I57" s="60" t="str">
        <f>IF(OR(Risks[[#This Row],[Severity (1-5)]]="",Risks[[#This Row],[Likelihood (1-5)]]=""),"",Risks[[#This Row],[Severity (1-5)]]*Risks[[#This Row],[Likelihood (1-5)]])</f>
        <v/>
      </c>
      <c r="J57" s="65" t="str">
        <f>IF(Risks[[#This Row],[Initial risk]]="","",IF(Risks[[#This Row],[Initial risk]]&lt;=Limit_Low,"Low",IF(Risks[[#This Row],[Initial risk]]&lt;=Limit_Medium,"Medium",IF(Risks[[#This Row],[Initial risk]]&lt;=Limit_High,"High","Extreme"))))</f>
        <v/>
      </c>
      <c r="K57" s="68"/>
      <c r="L57" s="71"/>
      <c r="M57" s="54"/>
      <c r="N57" s="38"/>
      <c r="O57" s="39" t="str">
        <f>IF(OR(Risks[[#This Row],[Residual severity]]="",Risks[[#This Row],[Residual likelihood]]=""),"",Risks[[#This Row],[Residual severity]]*Risks[[#This Row],[Residual likelihood]])</f>
        <v/>
      </c>
      <c r="P57" s="60" t="str">
        <f>IF(Risks[[#This Row],[Residual risk]]="","",IF(Risks[[#This Row],[Residual risk]]&lt;=Limit_Low,"Low",IF(Risks[[#This Row],[Residual risk]]&lt;=Limit_Medium,"Medium",IF(Risks[[#This Row],[Residual risk]]&lt;=Limit_High,"High","Extreme"))))</f>
        <v/>
      </c>
      <c r="Q57" s="73" t="str">
        <f>IF(OR(Risks[[#This Row],[Initial risk]]="",Risks[[#This Row],[Residual risk]]=""),"",1-Risks[[#This Row],[Residual risk]]/Risks[[#This Row],[Initial risk]])</f>
        <v/>
      </c>
      <c r="R57" s="62"/>
      <c r="S57" s="76"/>
      <c r="T57" s="71"/>
      <c r="U57" s="78"/>
      <c r="V57" s="40"/>
      <c r="W57" s="41" t="str">
        <f>IF(OR(Risks[[#This Row],[Date assessed]]="",Risks[[#This Row],[Review every (months)]]=""),"",EDATE(Risks[[#This Row],[Date assessed]],Risks[[#This Row],[Review every (months)]]))</f>
        <v/>
      </c>
      <c r="X57" s="39" t="str">
        <f ca="1">IF(Risks[[#This Row],[Next review]]="","",IF(Risks[[#This Row],[Next review]]&lt;TODAY(),"Overdue",IF(Risks[[#This Row],[Next review]]-TODAY()&lt;=Due_Soon_Days,"Due soon","OK")))</f>
        <v/>
      </c>
      <c r="Y57" s="42" t="str">
        <f>IF(Risks[[#This Row],[Residual risk]]="","",COUNTIF(Risks[Residual risk],"&gt;"&amp;Risks[[#This Row],[Residual risk]])+COUNTIF(INDEX(Risks[Residual risk],1):Risks[[#This Row],[Residual risk]],Risks[[#This Row],[Residual risk]]))</f>
        <v/>
      </c>
    </row>
    <row r="58" spans="1:25" ht="33.950000000000003" customHeight="1" x14ac:dyDescent="0.25">
      <c r="A58" s="36"/>
      <c r="B58" s="37"/>
      <c r="C58" s="37"/>
      <c r="D58" s="37"/>
      <c r="E58" s="51"/>
      <c r="F58" s="57"/>
      <c r="G58" s="54"/>
      <c r="H58" s="38"/>
      <c r="I58" s="60" t="str">
        <f>IF(OR(Risks[[#This Row],[Severity (1-5)]]="",Risks[[#This Row],[Likelihood (1-5)]]=""),"",Risks[[#This Row],[Severity (1-5)]]*Risks[[#This Row],[Likelihood (1-5)]])</f>
        <v/>
      </c>
      <c r="J58" s="65" t="str">
        <f>IF(Risks[[#This Row],[Initial risk]]="","",IF(Risks[[#This Row],[Initial risk]]&lt;=Limit_Low,"Low",IF(Risks[[#This Row],[Initial risk]]&lt;=Limit_Medium,"Medium",IF(Risks[[#This Row],[Initial risk]]&lt;=Limit_High,"High","Extreme"))))</f>
        <v/>
      </c>
      <c r="K58" s="68"/>
      <c r="L58" s="71"/>
      <c r="M58" s="54"/>
      <c r="N58" s="38"/>
      <c r="O58" s="39" t="str">
        <f>IF(OR(Risks[[#This Row],[Residual severity]]="",Risks[[#This Row],[Residual likelihood]]=""),"",Risks[[#This Row],[Residual severity]]*Risks[[#This Row],[Residual likelihood]])</f>
        <v/>
      </c>
      <c r="P58" s="60" t="str">
        <f>IF(Risks[[#This Row],[Residual risk]]="","",IF(Risks[[#This Row],[Residual risk]]&lt;=Limit_Low,"Low",IF(Risks[[#This Row],[Residual risk]]&lt;=Limit_Medium,"Medium",IF(Risks[[#This Row],[Residual risk]]&lt;=Limit_High,"High","Extreme"))))</f>
        <v/>
      </c>
      <c r="Q58" s="73" t="str">
        <f>IF(OR(Risks[[#This Row],[Initial risk]]="",Risks[[#This Row],[Residual risk]]=""),"",1-Risks[[#This Row],[Residual risk]]/Risks[[#This Row],[Initial risk]])</f>
        <v/>
      </c>
      <c r="R58" s="62"/>
      <c r="S58" s="76"/>
      <c r="T58" s="71"/>
      <c r="U58" s="78"/>
      <c r="V58" s="40"/>
      <c r="W58" s="41" t="str">
        <f>IF(OR(Risks[[#This Row],[Date assessed]]="",Risks[[#This Row],[Review every (months)]]=""),"",EDATE(Risks[[#This Row],[Date assessed]],Risks[[#This Row],[Review every (months)]]))</f>
        <v/>
      </c>
      <c r="X58" s="39" t="str">
        <f ca="1">IF(Risks[[#This Row],[Next review]]="","",IF(Risks[[#This Row],[Next review]]&lt;TODAY(),"Overdue",IF(Risks[[#This Row],[Next review]]-TODAY()&lt;=Due_Soon_Days,"Due soon","OK")))</f>
        <v/>
      </c>
      <c r="Y58" s="42" t="str">
        <f>IF(Risks[[#This Row],[Residual risk]]="","",COUNTIF(Risks[Residual risk],"&gt;"&amp;Risks[[#This Row],[Residual risk]])+COUNTIF(INDEX(Risks[Residual risk],1):Risks[[#This Row],[Residual risk]],Risks[[#This Row],[Residual risk]]))</f>
        <v/>
      </c>
    </row>
    <row r="59" spans="1:25" ht="33.950000000000003" customHeight="1" x14ac:dyDescent="0.25">
      <c r="A59" s="36"/>
      <c r="B59" s="37"/>
      <c r="C59" s="37"/>
      <c r="D59" s="37"/>
      <c r="E59" s="51"/>
      <c r="F59" s="57"/>
      <c r="G59" s="54"/>
      <c r="H59" s="38"/>
      <c r="I59" s="60" t="str">
        <f>IF(OR(Risks[[#This Row],[Severity (1-5)]]="",Risks[[#This Row],[Likelihood (1-5)]]=""),"",Risks[[#This Row],[Severity (1-5)]]*Risks[[#This Row],[Likelihood (1-5)]])</f>
        <v/>
      </c>
      <c r="J59" s="65" t="str">
        <f>IF(Risks[[#This Row],[Initial risk]]="","",IF(Risks[[#This Row],[Initial risk]]&lt;=Limit_Low,"Low",IF(Risks[[#This Row],[Initial risk]]&lt;=Limit_Medium,"Medium",IF(Risks[[#This Row],[Initial risk]]&lt;=Limit_High,"High","Extreme"))))</f>
        <v/>
      </c>
      <c r="K59" s="68"/>
      <c r="L59" s="71"/>
      <c r="M59" s="54"/>
      <c r="N59" s="38"/>
      <c r="O59" s="39" t="str">
        <f>IF(OR(Risks[[#This Row],[Residual severity]]="",Risks[[#This Row],[Residual likelihood]]=""),"",Risks[[#This Row],[Residual severity]]*Risks[[#This Row],[Residual likelihood]])</f>
        <v/>
      </c>
      <c r="P59" s="60" t="str">
        <f>IF(Risks[[#This Row],[Residual risk]]="","",IF(Risks[[#This Row],[Residual risk]]&lt;=Limit_Low,"Low",IF(Risks[[#This Row],[Residual risk]]&lt;=Limit_Medium,"Medium",IF(Risks[[#This Row],[Residual risk]]&lt;=Limit_High,"High","Extreme"))))</f>
        <v/>
      </c>
      <c r="Q59" s="73" t="str">
        <f>IF(OR(Risks[[#This Row],[Initial risk]]="",Risks[[#This Row],[Residual risk]]=""),"",1-Risks[[#This Row],[Residual risk]]/Risks[[#This Row],[Initial risk]])</f>
        <v/>
      </c>
      <c r="R59" s="62"/>
      <c r="S59" s="76"/>
      <c r="T59" s="71"/>
      <c r="U59" s="78"/>
      <c r="V59" s="40"/>
      <c r="W59" s="41" t="str">
        <f>IF(OR(Risks[[#This Row],[Date assessed]]="",Risks[[#This Row],[Review every (months)]]=""),"",EDATE(Risks[[#This Row],[Date assessed]],Risks[[#This Row],[Review every (months)]]))</f>
        <v/>
      </c>
      <c r="X59" s="39" t="str">
        <f ca="1">IF(Risks[[#This Row],[Next review]]="","",IF(Risks[[#This Row],[Next review]]&lt;TODAY(),"Overdue",IF(Risks[[#This Row],[Next review]]-TODAY()&lt;=Due_Soon_Days,"Due soon","OK")))</f>
        <v/>
      </c>
      <c r="Y59" s="42" t="str">
        <f>IF(Risks[[#This Row],[Residual risk]]="","",COUNTIF(Risks[Residual risk],"&gt;"&amp;Risks[[#This Row],[Residual risk]])+COUNTIF(INDEX(Risks[Residual risk],1):Risks[[#This Row],[Residual risk]],Risks[[#This Row],[Residual risk]]))</f>
        <v/>
      </c>
    </row>
    <row r="60" spans="1:25" ht="33.950000000000003" customHeight="1" x14ac:dyDescent="0.25">
      <c r="A60" s="36"/>
      <c r="B60" s="37"/>
      <c r="C60" s="37"/>
      <c r="D60" s="37"/>
      <c r="E60" s="51"/>
      <c r="F60" s="57"/>
      <c r="G60" s="54"/>
      <c r="H60" s="38"/>
      <c r="I60" s="60" t="str">
        <f>IF(OR(Risks[[#This Row],[Severity (1-5)]]="",Risks[[#This Row],[Likelihood (1-5)]]=""),"",Risks[[#This Row],[Severity (1-5)]]*Risks[[#This Row],[Likelihood (1-5)]])</f>
        <v/>
      </c>
      <c r="J60" s="65" t="str">
        <f>IF(Risks[[#This Row],[Initial risk]]="","",IF(Risks[[#This Row],[Initial risk]]&lt;=Limit_Low,"Low",IF(Risks[[#This Row],[Initial risk]]&lt;=Limit_Medium,"Medium",IF(Risks[[#This Row],[Initial risk]]&lt;=Limit_High,"High","Extreme"))))</f>
        <v/>
      </c>
      <c r="K60" s="68"/>
      <c r="L60" s="71"/>
      <c r="M60" s="54"/>
      <c r="N60" s="38"/>
      <c r="O60" s="39" t="str">
        <f>IF(OR(Risks[[#This Row],[Residual severity]]="",Risks[[#This Row],[Residual likelihood]]=""),"",Risks[[#This Row],[Residual severity]]*Risks[[#This Row],[Residual likelihood]])</f>
        <v/>
      </c>
      <c r="P60" s="60" t="str">
        <f>IF(Risks[[#This Row],[Residual risk]]="","",IF(Risks[[#This Row],[Residual risk]]&lt;=Limit_Low,"Low",IF(Risks[[#This Row],[Residual risk]]&lt;=Limit_Medium,"Medium",IF(Risks[[#This Row],[Residual risk]]&lt;=Limit_High,"High","Extreme"))))</f>
        <v/>
      </c>
      <c r="Q60" s="73" t="str">
        <f>IF(OR(Risks[[#This Row],[Initial risk]]="",Risks[[#This Row],[Residual risk]]=""),"",1-Risks[[#This Row],[Residual risk]]/Risks[[#This Row],[Initial risk]])</f>
        <v/>
      </c>
      <c r="R60" s="62"/>
      <c r="S60" s="76"/>
      <c r="T60" s="71"/>
      <c r="U60" s="78"/>
      <c r="V60" s="40"/>
      <c r="W60" s="41" t="str">
        <f>IF(OR(Risks[[#This Row],[Date assessed]]="",Risks[[#This Row],[Review every (months)]]=""),"",EDATE(Risks[[#This Row],[Date assessed]],Risks[[#This Row],[Review every (months)]]))</f>
        <v/>
      </c>
      <c r="X60" s="39" t="str">
        <f ca="1">IF(Risks[[#This Row],[Next review]]="","",IF(Risks[[#This Row],[Next review]]&lt;TODAY(),"Overdue",IF(Risks[[#This Row],[Next review]]-TODAY()&lt;=Due_Soon_Days,"Due soon","OK")))</f>
        <v/>
      </c>
      <c r="Y60" s="42" t="str">
        <f>IF(Risks[[#This Row],[Residual risk]]="","",COUNTIF(Risks[Residual risk],"&gt;"&amp;Risks[[#This Row],[Residual risk]])+COUNTIF(INDEX(Risks[Residual risk],1):Risks[[#This Row],[Residual risk]],Risks[[#This Row],[Residual risk]]))</f>
        <v/>
      </c>
    </row>
    <row r="61" spans="1:25" ht="33.950000000000003" customHeight="1" x14ac:dyDescent="0.25">
      <c r="A61" s="36"/>
      <c r="B61" s="37"/>
      <c r="C61" s="37"/>
      <c r="D61" s="37"/>
      <c r="E61" s="51"/>
      <c r="F61" s="57"/>
      <c r="G61" s="54"/>
      <c r="H61" s="38"/>
      <c r="I61" s="60" t="str">
        <f>IF(OR(Risks[[#This Row],[Severity (1-5)]]="",Risks[[#This Row],[Likelihood (1-5)]]=""),"",Risks[[#This Row],[Severity (1-5)]]*Risks[[#This Row],[Likelihood (1-5)]])</f>
        <v/>
      </c>
      <c r="J61" s="65" t="str">
        <f>IF(Risks[[#This Row],[Initial risk]]="","",IF(Risks[[#This Row],[Initial risk]]&lt;=Limit_Low,"Low",IF(Risks[[#This Row],[Initial risk]]&lt;=Limit_Medium,"Medium",IF(Risks[[#This Row],[Initial risk]]&lt;=Limit_High,"High","Extreme"))))</f>
        <v/>
      </c>
      <c r="K61" s="68"/>
      <c r="L61" s="71"/>
      <c r="M61" s="54"/>
      <c r="N61" s="38"/>
      <c r="O61" s="39" t="str">
        <f>IF(OR(Risks[[#This Row],[Residual severity]]="",Risks[[#This Row],[Residual likelihood]]=""),"",Risks[[#This Row],[Residual severity]]*Risks[[#This Row],[Residual likelihood]])</f>
        <v/>
      </c>
      <c r="P61" s="60" t="str">
        <f>IF(Risks[[#This Row],[Residual risk]]="","",IF(Risks[[#This Row],[Residual risk]]&lt;=Limit_Low,"Low",IF(Risks[[#This Row],[Residual risk]]&lt;=Limit_Medium,"Medium",IF(Risks[[#This Row],[Residual risk]]&lt;=Limit_High,"High","Extreme"))))</f>
        <v/>
      </c>
      <c r="Q61" s="73" t="str">
        <f>IF(OR(Risks[[#This Row],[Initial risk]]="",Risks[[#This Row],[Residual risk]]=""),"",1-Risks[[#This Row],[Residual risk]]/Risks[[#This Row],[Initial risk]])</f>
        <v/>
      </c>
      <c r="R61" s="62"/>
      <c r="S61" s="76"/>
      <c r="T61" s="71"/>
      <c r="U61" s="78"/>
      <c r="V61" s="40"/>
      <c r="W61" s="41" t="str">
        <f>IF(OR(Risks[[#This Row],[Date assessed]]="",Risks[[#This Row],[Review every (months)]]=""),"",EDATE(Risks[[#This Row],[Date assessed]],Risks[[#This Row],[Review every (months)]]))</f>
        <v/>
      </c>
      <c r="X61" s="39" t="str">
        <f ca="1">IF(Risks[[#This Row],[Next review]]="","",IF(Risks[[#This Row],[Next review]]&lt;TODAY(),"Overdue",IF(Risks[[#This Row],[Next review]]-TODAY()&lt;=Due_Soon_Days,"Due soon","OK")))</f>
        <v/>
      </c>
      <c r="Y61" s="42" t="str">
        <f>IF(Risks[[#This Row],[Residual risk]]="","",COUNTIF(Risks[Residual risk],"&gt;"&amp;Risks[[#This Row],[Residual risk]])+COUNTIF(INDEX(Risks[Residual risk],1):Risks[[#This Row],[Residual risk]],Risks[[#This Row],[Residual risk]]))</f>
        <v/>
      </c>
    </row>
    <row r="62" spans="1:25" ht="33.950000000000003" customHeight="1" x14ac:dyDescent="0.25">
      <c r="A62" s="36"/>
      <c r="B62" s="37"/>
      <c r="C62" s="37"/>
      <c r="D62" s="37"/>
      <c r="E62" s="51"/>
      <c r="F62" s="57"/>
      <c r="G62" s="54"/>
      <c r="H62" s="38"/>
      <c r="I62" s="60" t="str">
        <f>IF(OR(Risks[[#This Row],[Severity (1-5)]]="",Risks[[#This Row],[Likelihood (1-5)]]=""),"",Risks[[#This Row],[Severity (1-5)]]*Risks[[#This Row],[Likelihood (1-5)]])</f>
        <v/>
      </c>
      <c r="J62" s="65" t="str">
        <f>IF(Risks[[#This Row],[Initial risk]]="","",IF(Risks[[#This Row],[Initial risk]]&lt;=Limit_Low,"Low",IF(Risks[[#This Row],[Initial risk]]&lt;=Limit_Medium,"Medium",IF(Risks[[#This Row],[Initial risk]]&lt;=Limit_High,"High","Extreme"))))</f>
        <v/>
      </c>
      <c r="K62" s="68"/>
      <c r="L62" s="71"/>
      <c r="M62" s="54"/>
      <c r="N62" s="38"/>
      <c r="O62" s="39" t="str">
        <f>IF(OR(Risks[[#This Row],[Residual severity]]="",Risks[[#This Row],[Residual likelihood]]=""),"",Risks[[#This Row],[Residual severity]]*Risks[[#This Row],[Residual likelihood]])</f>
        <v/>
      </c>
      <c r="P62" s="60" t="str">
        <f>IF(Risks[[#This Row],[Residual risk]]="","",IF(Risks[[#This Row],[Residual risk]]&lt;=Limit_Low,"Low",IF(Risks[[#This Row],[Residual risk]]&lt;=Limit_Medium,"Medium",IF(Risks[[#This Row],[Residual risk]]&lt;=Limit_High,"High","Extreme"))))</f>
        <v/>
      </c>
      <c r="Q62" s="73" t="str">
        <f>IF(OR(Risks[[#This Row],[Initial risk]]="",Risks[[#This Row],[Residual risk]]=""),"",1-Risks[[#This Row],[Residual risk]]/Risks[[#This Row],[Initial risk]])</f>
        <v/>
      </c>
      <c r="R62" s="62"/>
      <c r="S62" s="76"/>
      <c r="T62" s="71"/>
      <c r="U62" s="78"/>
      <c r="V62" s="40"/>
      <c r="W62" s="41" t="str">
        <f>IF(OR(Risks[[#This Row],[Date assessed]]="",Risks[[#This Row],[Review every (months)]]=""),"",EDATE(Risks[[#This Row],[Date assessed]],Risks[[#This Row],[Review every (months)]]))</f>
        <v/>
      </c>
      <c r="X62" s="39" t="str">
        <f ca="1">IF(Risks[[#This Row],[Next review]]="","",IF(Risks[[#This Row],[Next review]]&lt;TODAY(),"Overdue",IF(Risks[[#This Row],[Next review]]-TODAY()&lt;=Due_Soon_Days,"Due soon","OK")))</f>
        <v/>
      </c>
      <c r="Y62" s="42" t="str">
        <f>IF(Risks[[#This Row],[Residual risk]]="","",COUNTIF(Risks[Residual risk],"&gt;"&amp;Risks[[#This Row],[Residual risk]])+COUNTIF(INDEX(Risks[Residual risk],1):Risks[[#This Row],[Residual risk]],Risks[[#This Row],[Residual risk]]))</f>
        <v/>
      </c>
    </row>
    <row r="63" spans="1:25" ht="33.950000000000003" customHeight="1" x14ac:dyDescent="0.25">
      <c r="A63" s="36"/>
      <c r="B63" s="37"/>
      <c r="C63" s="37"/>
      <c r="D63" s="37"/>
      <c r="E63" s="51"/>
      <c r="F63" s="57"/>
      <c r="G63" s="54"/>
      <c r="H63" s="38"/>
      <c r="I63" s="60" t="str">
        <f>IF(OR(Risks[[#This Row],[Severity (1-5)]]="",Risks[[#This Row],[Likelihood (1-5)]]=""),"",Risks[[#This Row],[Severity (1-5)]]*Risks[[#This Row],[Likelihood (1-5)]])</f>
        <v/>
      </c>
      <c r="J63" s="65" t="str">
        <f>IF(Risks[[#This Row],[Initial risk]]="","",IF(Risks[[#This Row],[Initial risk]]&lt;=Limit_Low,"Low",IF(Risks[[#This Row],[Initial risk]]&lt;=Limit_Medium,"Medium",IF(Risks[[#This Row],[Initial risk]]&lt;=Limit_High,"High","Extreme"))))</f>
        <v/>
      </c>
      <c r="K63" s="68"/>
      <c r="L63" s="71"/>
      <c r="M63" s="54"/>
      <c r="N63" s="38"/>
      <c r="O63" s="39" t="str">
        <f>IF(OR(Risks[[#This Row],[Residual severity]]="",Risks[[#This Row],[Residual likelihood]]=""),"",Risks[[#This Row],[Residual severity]]*Risks[[#This Row],[Residual likelihood]])</f>
        <v/>
      </c>
      <c r="P63" s="60" t="str">
        <f>IF(Risks[[#This Row],[Residual risk]]="","",IF(Risks[[#This Row],[Residual risk]]&lt;=Limit_Low,"Low",IF(Risks[[#This Row],[Residual risk]]&lt;=Limit_Medium,"Medium",IF(Risks[[#This Row],[Residual risk]]&lt;=Limit_High,"High","Extreme"))))</f>
        <v/>
      </c>
      <c r="Q63" s="73" t="str">
        <f>IF(OR(Risks[[#This Row],[Initial risk]]="",Risks[[#This Row],[Residual risk]]=""),"",1-Risks[[#This Row],[Residual risk]]/Risks[[#This Row],[Initial risk]])</f>
        <v/>
      </c>
      <c r="R63" s="62"/>
      <c r="S63" s="76"/>
      <c r="T63" s="71"/>
      <c r="U63" s="78"/>
      <c r="V63" s="40"/>
      <c r="W63" s="41" t="str">
        <f>IF(OR(Risks[[#This Row],[Date assessed]]="",Risks[[#This Row],[Review every (months)]]=""),"",EDATE(Risks[[#This Row],[Date assessed]],Risks[[#This Row],[Review every (months)]]))</f>
        <v/>
      </c>
      <c r="X63" s="39" t="str">
        <f ca="1">IF(Risks[[#This Row],[Next review]]="","",IF(Risks[[#This Row],[Next review]]&lt;TODAY(),"Overdue",IF(Risks[[#This Row],[Next review]]-TODAY()&lt;=Due_Soon_Days,"Due soon","OK")))</f>
        <v/>
      </c>
      <c r="Y63" s="42" t="str">
        <f>IF(Risks[[#This Row],[Residual risk]]="","",COUNTIF(Risks[Residual risk],"&gt;"&amp;Risks[[#This Row],[Residual risk]])+COUNTIF(INDEX(Risks[Residual risk],1):Risks[[#This Row],[Residual risk]],Risks[[#This Row],[Residual risk]]))</f>
        <v/>
      </c>
    </row>
    <row r="64" spans="1:25" ht="33.950000000000003" customHeight="1" x14ac:dyDescent="0.25">
      <c r="A64" s="43"/>
      <c r="B64" s="44"/>
      <c r="C64" s="44"/>
      <c r="D64" s="44"/>
      <c r="E64" s="52"/>
      <c r="F64" s="58"/>
      <c r="G64" s="55"/>
      <c r="H64" s="45"/>
      <c r="I64" s="61" t="str">
        <f>IF(OR(Risks[[#This Row],[Severity (1-5)]]="",Risks[[#This Row],[Likelihood (1-5)]]=""),"",Risks[[#This Row],[Severity (1-5)]]*Risks[[#This Row],[Likelihood (1-5)]])</f>
        <v/>
      </c>
      <c r="J64" s="66" t="str">
        <f>IF(Risks[[#This Row],[Initial risk]]="","",IF(Risks[[#This Row],[Initial risk]]&lt;=Limit_Low,"Low",IF(Risks[[#This Row],[Initial risk]]&lt;=Limit_Medium,"Medium",IF(Risks[[#This Row],[Initial risk]]&lt;=Limit_High,"High","Extreme"))))</f>
        <v/>
      </c>
      <c r="K64" s="69"/>
      <c r="L64" s="72"/>
      <c r="M64" s="55"/>
      <c r="N64" s="45"/>
      <c r="O64" s="46" t="str">
        <f>IF(OR(Risks[[#This Row],[Residual severity]]="",Risks[[#This Row],[Residual likelihood]]=""),"",Risks[[#This Row],[Residual severity]]*Risks[[#This Row],[Residual likelihood]])</f>
        <v/>
      </c>
      <c r="P64" s="61" t="str">
        <f>IF(Risks[[#This Row],[Residual risk]]="","",IF(Risks[[#This Row],[Residual risk]]&lt;=Limit_Low,"Low",IF(Risks[[#This Row],[Residual risk]]&lt;=Limit_Medium,"Medium",IF(Risks[[#This Row],[Residual risk]]&lt;=Limit_High,"High","Extreme"))))</f>
        <v/>
      </c>
      <c r="Q64" s="74" t="str">
        <f>IF(OR(Risks[[#This Row],[Initial risk]]="",Risks[[#This Row],[Residual risk]]=""),"",1-Risks[[#This Row],[Residual risk]]/Risks[[#This Row],[Initial risk]])</f>
        <v/>
      </c>
      <c r="R64" s="63"/>
      <c r="S64" s="77"/>
      <c r="T64" s="72"/>
      <c r="U64" s="79"/>
      <c r="V64" s="47"/>
      <c r="W64" s="48" t="str">
        <f>IF(OR(Risks[[#This Row],[Date assessed]]="",Risks[[#This Row],[Review every (months)]]=""),"",EDATE(Risks[[#This Row],[Date assessed]],Risks[[#This Row],[Review every (months)]]))</f>
        <v/>
      </c>
      <c r="X64" s="46" t="str">
        <f ca="1">IF(Risks[[#This Row],[Next review]]="","",IF(Risks[[#This Row],[Next review]]&lt;TODAY(),"Overdue",IF(Risks[[#This Row],[Next review]]-TODAY()&lt;=Due_Soon_Days,"Due soon","OK")))</f>
        <v/>
      </c>
      <c r="Y64" s="49" t="str">
        <f>IF(Risks[[#This Row],[Residual risk]]="","",COUNTIF(Risks[Residual risk],"&gt;"&amp;Risks[[#This Row],[Residual risk]])+COUNTIF(INDEX(Risks[Residual risk],1):Risks[[#This Row],[Residual risk]],Risks[[#This Row],[Residual risk]]))</f>
        <v/>
      </c>
    </row>
  </sheetData>
  <conditionalFormatting sqref="I5:I64">
    <cfRule type="expression" dxfId="23" priority="9">
      <formula>AND(ISNUMBER($I5),$I5&lt;=Limit_Low)</formula>
    </cfRule>
    <cfRule type="expression" dxfId="22" priority="10">
      <formula>AND(ISNUMBER($I5),$I5&gt;Limit_Low,$I5&lt;=Limit_Medium)</formula>
    </cfRule>
    <cfRule type="expression" dxfId="21" priority="11">
      <formula>AND(ISNUMBER($I5),$I5&gt;Limit_Medium,$I5&lt;=Limit_High)</formula>
    </cfRule>
    <cfRule type="expression" dxfId="20" priority="12">
      <formula>AND(ISNUMBER($I5),$I5&gt;Limit_High)</formula>
    </cfRule>
  </conditionalFormatting>
  <conditionalFormatting sqref="J5:J64">
    <cfRule type="cellIs" dxfId="19" priority="1" operator="equal">
      <formula>"Low"</formula>
    </cfRule>
    <cfRule type="cellIs" dxfId="18" priority="3" operator="equal">
      <formula>"Medium"</formula>
    </cfRule>
    <cfRule type="cellIs" dxfId="17" priority="5" operator="equal">
      <formula>"High"</formula>
    </cfRule>
    <cfRule type="cellIs" dxfId="16" priority="7" operator="equal">
      <formula>"Extreme"</formula>
    </cfRule>
  </conditionalFormatting>
  <conditionalFormatting sqref="L5:L64">
    <cfRule type="expression" dxfId="15" priority="25">
      <formula>AND($K5&lt;&gt;"",$L5="")</formula>
    </cfRule>
  </conditionalFormatting>
  <conditionalFormatting sqref="O5:O64">
    <cfRule type="expression" dxfId="14" priority="13">
      <formula>AND(ISNUMBER($O5),$O5&lt;=Limit_Low)</formula>
    </cfRule>
    <cfRule type="expression" dxfId="13" priority="14">
      <formula>AND(ISNUMBER($O5),$O5&gt;Limit_Low,$O5&lt;=Limit_Medium)</formula>
    </cfRule>
    <cfRule type="expression" dxfId="12" priority="15">
      <formula>AND(ISNUMBER($O5),$O5&gt;Limit_Medium,$O5&lt;=Limit_High)</formula>
    </cfRule>
    <cfRule type="expression" dxfId="11" priority="16">
      <formula>AND(ISNUMBER($O5),$O5&gt;Limit_High)</formula>
    </cfRule>
    <cfRule type="expression" dxfId="10" priority="17">
      <formula>AND(ISNUMBER($O5),ISNUMBER($I5),$O5&gt;$I5)</formula>
    </cfRule>
  </conditionalFormatting>
  <conditionalFormatting sqref="P5:P64">
    <cfRule type="cellIs" dxfId="9" priority="2" operator="equal">
      <formula>"Low"</formula>
    </cfRule>
    <cfRule type="cellIs" dxfId="8" priority="4" operator="equal">
      <formula>"Medium"</formula>
    </cfRule>
    <cfRule type="cellIs" dxfId="7" priority="6" operator="equal">
      <formula>"High"</formula>
    </cfRule>
    <cfRule type="cellIs" dxfId="6" priority="8" operator="equal">
      <formula>"Extreme"</formula>
    </cfRule>
  </conditionalFormatting>
  <conditionalFormatting sqref="Q5:Q64">
    <cfRule type="dataBar" priority="24">
      <dataBar>
        <cfvo type="num" val="0"/>
        <cfvo type="num" val="1"/>
        <color rgb="FF9CC5A8"/>
      </dataBar>
      <extLst>
        <ext xmlns:x14="http://schemas.microsoft.com/office/spreadsheetml/2009/9/main" uri="{B025F937-C7B1-47D3-B67F-A62EFF666E3E}">
          <x14:id>{D5D402F6-1118-468B-BED9-68056C6734DC}</x14:id>
        </ext>
      </extLst>
    </cfRule>
  </conditionalFormatting>
  <conditionalFormatting sqref="S5:S64">
    <cfRule type="expression" dxfId="5" priority="18">
      <formula>AND($S5&lt;&gt;"",$S5&lt;TODAY(),COUNTIFS(Status_List,$T5,Status_Closed,"Yes")=0)</formula>
    </cfRule>
    <cfRule type="expression" dxfId="4" priority="19">
      <formula>AND($S5&lt;&gt;"",$S5&gt;=TODAY(),$S5-TODAY()&lt;=Due_Soon_Days,COUNTIFS(Status_List,$T5,Status_Closed,"Yes")=0)</formula>
    </cfRule>
  </conditionalFormatting>
  <conditionalFormatting sqref="T5:T64">
    <cfRule type="expression" dxfId="3" priority="20">
      <formula>COUNTIFS(Status_List,$T5,Status_Closed,"Yes")&gt;0</formula>
    </cfRule>
  </conditionalFormatting>
  <conditionalFormatting sqref="X5:X64">
    <cfRule type="cellIs" dxfId="2" priority="21" operator="equal">
      <formula>"Overdue"</formula>
    </cfRule>
    <cfRule type="cellIs" dxfId="1" priority="22" operator="equal">
      <formula>"Due soon"</formula>
    </cfRule>
    <cfRule type="cellIs" dxfId="0" priority="23" operator="equal">
      <formula>"OK"</formula>
    </cfRule>
  </conditionalFormatting>
  <dataValidations count="9">
    <dataValidation type="whole" allowBlank="1" showInputMessage="1" showErrorMessage="1" errorTitle="Score 1 to 5" error="Enter a whole number from 1 to 5. See the Settings sheet for the scales." promptTitle="Score 1 to 5" prompt="Enter a whole number from 1 to 5. See the Settings sheet for the scales." sqref="G5:H64" xr:uid="{8BE31872-4497-4559-9020-053864220D07}">
      <formula1>1</formula1>
      <formula2>5</formula2>
    </dataValidation>
    <dataValidation type="whole" allowBlank="1" showInputMessage="1" showErrorMessage="1" errorTitle="Score 1 to 5" error="Enter a whole number from 1 to 5, assuming the additional controls are in place." promptTitle="Score 1 to 5" prompt="Enter a whole number from 1 to 5, assuming the additional controls are in place." sqref="M5:N64" xr:uid="{696DDFD7-678A-4976-97FC-026AF0DFD19C}">
      <formula1>1</formula1>
      <formula2>5</formula2>
    </dataValidation>
    <dataValidation type="list" allowBlank="1" showInputMessage="1" showErrorMessage="1" errorTitle="Control level" error="Pick the highest level in the hierarchy of controls that your additional controls reach." promptTitle="Control level" prompt="Pick the highest level in the hierarchy of controls that your additional controls reach." sqref="L5:L64" xr:uid="{F57D95D2-4C35-42A8-8F7B-3DF820299EA8}">
      <formula1>Control_Levels</formula1>
    </dataValidation>
    <dataValidation type="list" allowBlank="1" showInputMessage="1" showErrorMessage="1" errorTitle="Status" error="Pick a status from the list on the Settings sheet." promptTitle="Status" prompt="Pick a status from the list on the Settings sheet." sqref="T5:T64" xr:uid="{6387F9AE-403F-4080-A006-0C3C9E98BA32}">
      <formula1>Status_List</formula1>
    </dataValidation>
    <dataValidation type="list" allowBlank="1" showInputMessage="1" showErrorMessage="1" errorTitle="Area not on the list" error="Pick an area from the list, or add it on the Settings sheet first." promptTitle="Area" prompt="Pick an area. Add new areas on the Settings sheet." sqref="B5:B64" xr:uid="{A9EC4029-9FD9-4D44-B94C-1EC4BB88365E}">
      <formula1>Area_List</formula1>
    </dataValidation>
    <dataValidation type="list" errorStyle="warning" allowBlank="1" showInputMessage="1" showErrorMessage="1" errorTitle="Owner not on the list" error="This name is not on the Settings list. Keep it anyway?" promptTitle="Owner" prompt="Pick an owner. Add new owners on the Settings sheet." sqref="R5:R64" xr:uid="{36A0139A-2094-4F12-9A67-CD3B155C57E0}">
      <formula1>Owner_List</formula1>
    </dataValidation>
    <dataValidation type="date" allowBlank="1" showInputMessage="1" showErrorMessage="1" errorTitle="Not a valid date" error="Enter a valid date, for example 2026-12-31." promptTitle="Due date" prompt="Enter the date the additional controls must be in place." sqref="S5:S64" xr:uid="{C84FB723-69E3-4EC2-AC21-D00779CF78A2}">
      <formula1>36526</formula1>
      <formula2>73415</formula2>
    </dataValidation>
    <dataValidation type="date" allowBlank="1" showInputMessage="1" showErrorMessage="1" errorTitle="Not a valid date" error="Enter a valid date, for example 2026-10-05." promptTitle="Date assessed" prompt="Enter the date this risk was last assessed." sqref="U5:U64" xr:uid="{337922CC-9288-4B1A-904A-4C814535CF2D}">
      <formula1>36526</formula1>
      <formula2>73415</formula2>
    </dataValidation>
    <dataValidation type="whole" allowBlank="1" showInputMessage="1" showErrorMessage="1" errorTitle="Review interval" error="Months between reviews, from 1 to 60." promptTitle="Review interval" prompt="Months between reviews, from 1 to 60." sqref="V5:V64" xr:uid="{0475181F-B435-47BD-831F-59B2DEC7A168}">
      <formula1>1</formula1>
      <formula2>60</formula2>
    </dataValidation>
  </dataValidations>
  <printOptions horizontalCentered="1"/>
  <pageMargins left="0.4" right="0.4" top="0.5" bottom="0.5" header="0.3" footer="0.3"/>
  <pageSetup scale="26" fitToHeight="0" orientation="landscape" r:id="rId1"/>
  <headerFooter>
    <oddFooter>&amp;C&amp;A  |  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5D402F6-1118-468B-BED9-68056C6734DC}">
            <x14:dataBar minLength="0" maxLength="100" gradient="0" negativeBarColorSameAsPositive="1" axisPosition="none">
              <x14:cfvo type="num">
                <xm:f>0</xm:f>
              </x14:cfvo>
              <x14:cfvo type="num">
                <xm:f>1</xm:f>
              </x14:cfvo>
            </x14:dataBar>
          </x14:cfRule>
          <xm:sqref>Q5:Q64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B7280"/>
    <pageSetUpPr fitToPage="1"/>
  </sheetPr>
  <dimension ref="A1:D60"/>
  <sheetViews>
    <sheetView showGridLines="0" workbookViewId="0"/>
  </sheetViews>
  <sheetFormatPr defaultRowHeight="15" x14ac:dyDescent="0.25"/>
  <cols>
    <col min="1" max="1" width="28.5703125" customWidth="1"/>
    <col min="2" max="3" width="61" customWidth="1"/>
    <col min="4" max="4" width="3.85546875" customWidth="1"/>
  </cols>
  <sheetData>
    <row r="1" spans="1:4" ht="30" customHeight="1" x14ac:dyDescent="0.25">
      <c r="A1" s="2" t="s">
        <v>91</v>
      </c>
      <c r="B1" s="1"/>
      <c r="C1" s="1"/>
      <c r="D1" s="1"/>
    </row>
    <row r="2" spans="1:4" x14ac:dyDescent="0.25">
      <c r="A2" s="4" t="s">
        <v>92</v>
      </c>
      <c r="B2" s="1"/>
      <c r="C2" s="1"/>
      <c r="D2" s="1"/>
    </row>
    <row r="3" spans="1:4" ht="32.1" customHeight="1" x14ac:dyDescent="0.25">
      <c r="A3" s="1"/>
      <c r="B3" s="1"/>
      <c r="C3" s="1"/>
      <c r="D3" s="1"/>
    </row>
    <row r="4" spans="1:4" ht="24" customHeight="1" thickBot="1" x14ac:dyDescent="0.3">
      <c r="A4" s="8" t="s">
        <v>93</v>
      </c>
      <c r="B4" s="8"/>
      <c r="C4" s="8"/>
      <c r="D4" s="1"/>
    </row>
    <row r="5" spans="1:4" ht="24" customHeight="1" x14ac:dyDescent="0.25">
      <c r="A5" s="9" t="s">
        <v>2</v>
      </c>
      <c r="B5" s="10" t="s">
        <v>3</v>
      </c>
      <c r="C5" s="10" t="s">
        <v>4</v>
      </c>
      <c r="D5" s="1"/>
    </row>
    <row r="6" spans="1:4" ht="21" customHeight="1" x14ac:dyDescent="0.25">
      <c r="A6" s="11">
        <v>1</v>
      </c>
      <c r="B6" s="12" t="s">
        <v>5</v>
      </c>
      <c r="C6" s="12" t="s">
        <v>6</v>
      </c>
      <c r="D6" s="1"/>
    </row>
    <row r="7" spans="1:4" ht="21" customHeight="1" x14ac:dyDescent="0.25">
      <c r="A7" s="11">
        <v>2</v>
      </c>
      <c r="B7" s="12" t="s">
        <v>7</v>
      </c>
      <c r="C7" s="12" t="s">
        <v>8</v>
      </c>
      <c r="D7" s="1"/>
    </row>
    <row r="8" spans="1:4" ht="21" customHeight="1" x14ac:dyDescent="0.25">
      <c r="A8" s="11">
        <v>3</v>
      </c>
      <c r="B8" s="12" t="s">
        <v>9</v>
      </c>
      <c r="C8" s="12" t="s">
        <v>10</v>
      </c>
      <c r="D8" s="1"/>
    </row>
    <row r="9" spans="1:4" ht="21" customHeight="1" x14ac:dyDescent="0.25">
      <c r="A9" s="11">
        <v>4</v>
      </c>
      <c r="B9" s="12" t="s">
        <v>11</v>
      </c>
      <c r="C9" s="12" t="s">
        <v>12</v>
      </c>
      <c r="D9" s="1"/>
    </row>
    <row r="10" spans="1:4" ht="21" customHeight="1" x14ac:dyDescent="0.25">
      <c r="A10" s="11">
        <v>5</v>
      </c>
      <c r="B10" s="12" t="s">
        <v>13</v>
      </c>
      <c r="C10" s="12" t="s">
        <v>14</v>
      </c>
      <c r="D10" s="1"/>
    </row>
    <row r="11" spans="1:4" x14ac:dyDescent="0.25">
      <c r="A11" s="1"/>
      <c r="B11" s="1"/>
      <c r="C11" s="1"/>
      <c r="D11" s="1"/>
    </row>
    <row r="12" spans="1:4" ht="24" customHeight="1" thickBot="1" x14ac:dyDescent="0.3">
      <c r="A12" s="8" t="s">
        <v>94</v>
      </c>
      <c r="B12" s="8"/>
      <c r="C12" s="8"/>
      <c r="D12" s="1"/>
    </row>
    <row r="13" spans="1:4" ht="24" customHeight="1" x14ac:dyDescent="0.25">
      <c r="A13" s="10" t="s">
        <v>95</v>
      </c>
      <c r="B13" s="10" t="s">
        <v>96</v>
      </c>
      <c r="C13" s="10" t="s">
        <v>97</v>
      </c>
      <c r="D13" s="1"/>
    </row>
    <row r="14" spans="1:4" ht="21" customHeight="1" x14ac:dyDescent="0.25">
      <c r="A14" s="15" t="s">
        <v>85</v>
      </c>
      <c r="B14" s="16">
        <v>4</v>
      </c>
      <c r="C14" s="17" t="str">
        <f>"1 to "&amp;B14</f>
        <v>1 to 4</v>
      </c>
      <c r="D14" s="1"/>
    </row>
    <row r="15" spans="1:4" ht="21" customHeight="1" x14ac:dyDescent="0.25">
      <c r="A15" s="18" t="s">
        <v>86</v>
      </c>
      <c r="B15" s="16">
        <v>9</v>
      </c>
      <c r="C15" s="17" t="str">
        <f>B14+1&amp;" to "&amp;B15</f>
        <v>5 to 9</v>
      </c>
      <c r="D15" s="1"/>
    </row>
    <row r="16" spans="1:4" ht="21" customHeight="1" x14ac:dyDescent="0.25">
      <c r="A16" s="19" t="s">
        <v>87</v>
      </c>
      <c r="B16" s="16">
        <v>16</v>
      </c>
      <c r="C16" s="17" t="str">
        <f>B15+1&amp;" to "&amp;B16</f>
        <v>10 to 16</v>
      </c>
      <c r="D16" s="1"/>
    </row>
    <row r="17" spans="1:4" ht="21" customHeight="1" x14ac:dyDescent="0.25">
      <c r="A17" s="20" t="s">
        <v>88</v>
      </c>
      <c r="B17" s="21">
        <f>MAX(A6:A10)*MAX(A6:A10)</f>
        <v>25</v>
      </c>
      <c r="C17" s="17" t="str">
        <f>B16+1&amp;" to "&amp;B17</f>
        <v>17 to 25</v>
      </c>
      <c r="D17" s="1"/>
    </row>
    <row r="18" spans="1:4" x14ac:dyDescent="0.25">
      <c r="A18" s="22" t="s">
        <v>98</v>
      </c>
      <c r="B18" s="1"/>
      <c r="C18" s="1"/>
      <c r="D18" s="1"/>
    </row>
    <row r="19" spans="1:4" x14ac:dyDescent="0.25">
      <c r="A19" s="1"/>
      <c r="B19" s="1"/>
      <c r="C19" s="1"/>
      <c r="D19" s="1"/>
    </row>
    <row r="20" spans="1:4" ht="24" customHeight="1" thickBot="1" x14ac:dyDescent="0.3">
      <c r="A20" s="8" t="s">
        <v>99</v>
      </c>
      <c r="B20" s="8"/>
      <c r="C20" s="5"/>
      <c r="D20" s="1"/>
    </row>
    <row r="21" spans="1:4" ht="21" customHeight="1" x14ac:dyDescent="0.25">
      <c r="A21" s="23" t="s">
        <v>100</v>
      </c>
      <c r="B21" s="24">
        <v>30</v>
      </c>
      <c r="C21" s="3" t="s">
        <v>101</v>
      </c>
      <c r="D21" s="1"/>
    </row>
    <row r="22" spans="1:4" x14ac:dyDescent="0.25">
      <c r="A22" s="1"/>
      <c r="B22" s="1"/>
      <c r="C22" s="1"/>
      <c r="D22" s="1"/>
    </row>
    <row r="23" spans="1:4" ht="24" customHeight="1" thickBot="1" x14ac:dyDescent="0.3">
      <c r="A23" s="8" t="s">
        <v>102</v>
      </c>
      <c r="B23" s="8"/>
      <c r="C23" s="5"/>
      <c r="D23" s="1"/>
    </row>
    <row r="24" spans="1:4" ht="24" customHeight="1" x14ac:dyDescent="0.25">
      <c r="A24" s="10" t="s">
        <v>27</v>
      </c>
      <c r="B24" s="10" t="s">
        <v>103</v>
      </c>
      <c r="D24" s="1"/>
    </row>
    <row r="25" spans="1:4" ht="21" customHeight="1" x14ac:dyDescent="0.25">
      <c r="A25" s="25" t="s">
        <v>104</v>
      </c>
      <c r="B25" s="17" t="s">
        <v>105</v>
      </c>
      <c r="C25" s="1"/>
      <c r="D25" s="1"/>
    </row>
    <row r="26" spans="1:4" ht="21" customHeight="1" x14ac:dyDescent="0.25">
      <c r="A26" s="25" t="s">
        <v>69</v>
      </c>
      <c r="B26" s="17" t="s">
        <v>106</v>
      </c>
      <c r="C26" s="1"/>
      <c r="D26" s="1"/>
    </row>
    <row r="27" spans="1:4" ht="21" customHeight="1" x14ac:dyDescent="0.25">
      <c r="A27" s="25" t="s">
        <v>46</v>
      </c>
      <c r="B27" s="17" t="s">
        <v>107</v>
      </c>
      <c r="C27" s="1"/>
      <c r="D27" s="1"/>
    </row>
    <row r="28" spans="1:4" ht="21" customHeight="1" x14ac:dyDescent="0.25">
      <c r="A28" s="25" t="s">
        <v>58</v>
      </c>
      <c r="B28" s="17" t="s">
        <v>108</v>
      </c>
      <c r="C28" s="1"/>
      <c r="D28" s="1"/>
    </row>
    <row r="29" spans="1:4" ht="21" customHeight="1" x14ac:dyDescent="0.25">
      <c r="A29" s="25" t="s">
        <v>109</v>
      </c>
      <c r="B29" s="17" t="s">
        <v>110</v>
      </c>
      <c r="C29" s="1"/>
      <c r="D29" s="1"/>
    </row>
    <row r="30" spans="1:4" x14ac:dyDescent="0.25">
      <c r="A30" s="1"/>
      <c r="B30" s="1"/>
      <c r="C30" s="1"/>
      <c r="D30" s="1"/>
    </row>
    <row r="31" spans="1:4" ht="24" customHeight="1" x14ac:dyDescent="0.25">
      <c r="A31" s="26" t="s">
        <v>35</v>
      </c>
      <c r="B31" s="26" t="s">
        <v>111</v>
      </c>
      <c r="D31" s="1"/>
    </row>
    <row r="32" spans="1:4" ht="21" customHeight="1" x14ac:dyDescent="0.25">
      <c r="A32" s="12" t="s">
        <v>47</v>
      </c>
      <c r="B32" s="16" t="s">
        <v>112</v>
      </c>
      <c r="C32" s="3" t="s">
        <v>117</v>
      </c>
      <c r="D32" s="1"/>
    </row>
    <row r="33" spans="1:4" ht="21" customHeight="1" x14ac:dyDescent="0.25">
      <c r="A33" s="12" t="s">
        <v>113</v>
      </c>
      <c r="B33" s="16" t="s">
        <v>112</v>
      </c>
      <c r="C33" s="1"/>
      <c r="D33" s="1"/>
    </row>
    <row r="34" spans="1:4" ht="21" customHeight="1" x14ac:dyDescent="0.25">
      <c r="A34" s="12" t="s">
        <v>114</v>
      </c>
      <c r="B34" s="16" t="s">
        <v>115</v>
      </c>
      <c r="C34" s="1"/>
      <c r="D34" s="1"/>
    </row>
    <row r="35" spans="1:4" ht="21" customHeight="1" x14ac:dyDescent="0.25">
      <c r="A35" s="12" t="s">
        <v>116</v>
      </c>
      <c r="B35" s="16" t="s">
        <v>115</v>
      </c>
      <c r="C35" s="1"/>
      <c r="D35" s="1"/>
    </row>
    <row r="36" spans="1:4" x14ac:dyDescent="0.25">
      <c r="A36" s="1"/>
      <c r="B36" s="1"/>
      <c r="C36" s="1"/>
      <c r="D36" s="1"/>
    </row>
    <row r="37" spans="1:4" ht="24" customHeight="1" x14ac:dyDescent="0.25">
      <c r="A37" s="26" t="s">
        <v>17</v>
      </c>
      <c r="B37" s="26" t="s">
        <v>33</v>
      </c>
      <c r="D37" s="1"/>
    </row>
    <row r="38" spans="1:4" x14ac:dyDescent="0.25">
      <c r="A38" s="12" t="s">
        <v>41</v>
      </c>
      <c r="B38" s="12" t="s">
        <v>118</v>
      </c>
      <c r="D38" s="1"/>
    </row>
    <row r="39" spans="1:4" x14ac:dyDescent="0.25">
      <c r="A39" s="12" t="s">
        <v>49</v>
      </c>
      <c r="B39" s="12" t="s">
        <v>119</v>
      </c>
      <c r="C39" s="1"/>
      <c r="D39" s="1"/>
    </row>
    <row r="40" spans="1:4" x14ac:dyDescent="0.25">
      <c r="A40" s="12" t="s">
        <v>54</v>
      </c>
      <c r="B40" s="12" t="s">
        <v>120</v>
      </c>
      <c r="C40" s="1"/>
      <c r="D40" s="1"/>
    </row>
    <row r="41" spans="1:4" x14ac:dyDescent="0.25">
      <c r="A41" s="12" t="s">
        <v>60</v>
      </c>
      <c r="B41" s="12" t="s">
        <v>121</v>
      </c>
      <c r="C41" s="1"/>
      <c r="D41" s="1"/>
    </row>
    <row r="42" spans="1:4" x14ac:dyDescent="0.25">
      <c r="A42" s="12" t="s">
        <v>65</v>
      </c>
      <c r="B42" s="12" t="s">
        <v>122</v>
      </c>
      <c r="C42" s="1"/>
      <c r="D42" s="1"/>
    </row>
    <row r="43" spans="1:4" x14ac:dyDescent="0.25">
      <c r="A43" s="12" t="s">
        <v>71</v>
      </c>
      <c r="B43" s="12"/>
      <c r="C43" s="1"/>
      <c r="D43" s="1"/>
    </row>
    <row r="44" spans="1:4" x14ac:dyDescent="0.25">
      <c r="A44" s="12" t="s">
        <v>80</v>
      </c>
      <c r="B44" s="12"/>
      <c r="C44" s="1"/>
      <c r="D44" s="1"/>
    </row>
    <row r="45" spans="1:4" x14ac:dyDescent="0.25">
      <c r="A45" s="12"/>
      <c r="B45" s="12"/>
      <c r="C45" s="1"/>
      <c r="D45" s="1"/>
    </row>
    <row r="46" spans="1:4" x14ac:dyDescent="0.25">
      <c r="A46" s="12"/>
      <c r="B46" s="12"/>
      <c r="C46" s="1"/>
      <c r="D46" s="1"/>
    </row>
    <row r="47" spans="1:4" x14ac:dyDescent="0.25">
      <c r="A47" s="12"/>
      <c r="B47" s="12"/>
      <c r="C47" s="1"/>
      <c r="D47" s="1"/>
    </row>
    <row r="48" spans="1:4" x14ac:dyDescent="0.25">
      <c r="A48" s="12"/>
      <c r="B48" s="12"/>
      <c r="C48" s="1"/>
      <c r="D48" s="1"/>
    </row>
    <row r="49" spans="1:4" x14ac:dyDescent="0.25">
      <c r="A49" s="12"/>
      <c r="B49" s="12"/>
      <c r="C49" s="1"/>
      <c r="D49" s="1"/>
    </row>
    <row r="50" spans="1:4" x14ac:dyDescent="0.25">
      <c r="A50" s="12"/>
      <c r="B50" s="12"/>
      <c r="C50" s="1"/>
      <c r="D50" s="1"/>
    </row>
    <row r="51" spans="1:4" x14ac:dyDescent="0.25">
      <c r="A51" s="12"/>
      <c r="B51" s="12"/>
      <c r="C51" s="1"/>
      <c r="D51" s="1"/>
    </row>
    <row r="52" spans="1:4" x14ac:dyDescent="0.25">
      <c r="A52" s="12"/>
      <c r="B52" s="12"/>
      <c r="C52" s="1"/>
      <c r="D52" s="1"/>
    </row>
    <row r="53" spans="1:4" x14ac:dyDescent="0.25">
      <c r="A53" s="22" t="s">
        <v>123</v>
      </c>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sheetData>
  <printOptions horizontalCentered="1"/>
  <pageMargins left="0.4" right="0.4" top="0.5" bottom="0.5" header="0.3" footer="0.3"/>
  <headerFooter>
    <oddFooter>&amp;C&amp;A  |  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Start Here</vt:lpstr>
      <vt:lpstr>Dashboard</vt:lpstr>
      <vt:lpstr>Register</vt:lpstr>
      <vt:lpstr>Settings</vt:lpstr>
      <vt:lpstr>Area_Range</vt:lpstr>
      <vt:lpstr>Band_Names</vt:lpstr>
      <vt:lpstr>Control_Levels</vt:lpstr>
      <vt:lpstr>Due_Soon_Days</vt:lpstr>
      <vt:lpstr>Limit_High</vt:lpstr>
      <vt:lpstr>Limit_Low</vt:lpstr>
      <vt:lpstr>Limit_Medium</vt:lpstr>
      <vt:lpstr>Owner_Range</vt:lpstr>
      <vt:lpstr>Dashboard!Print_Area</vt:lpstr>
      <vt:lpstr>Register!Print_Area</vt:lpstr>
      <vt:lpstr>Register!Print_Titles</vt:lpstr>
      <vt:lpstr>Status_Closed</vt:lpstr>
      <vt:lpstr>Status_List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2026-10-05T20:35:24Z</dcterms:created>
  <dcterms:modified xsi:type="dcterms:W3CDTF">2026-10-07T20:50:56Z</dcterms:modified>
</cp:coreProperties>
</file>