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434EC86E-10CA-4590-A9C6-02F10D4613DD}" xr6:coauthVersionLast="47" xr6:coauthVersionMax="47" xr10:uidLastSave="{00000000-0000-0000-0000-000000000000}"/>
  <bookViews>
    <workbookView xWindow="4380" yWindow="2115" windowWidth="21600" windowHeight="11475" xr2:uid="{00000000-000D-0000-FFFF-FFFF00000000}"/>
  </bookViews>
  <sheets>
    <sheet name="How-To" sheetId="1" r:id="rId1"/>
    <sheet name="Charter" sheetId="2" r:id="rId2"/>
    <sheet name="Members" sheetId="3" r:id="rId3"/>
    <sheet name="Agenda" sheetId="4" r:id="rId4"/>
    <sheet name="Action Log" sheetId="5" r:id="rId5"/>
    <sheet name="Metrics" sheetId="6" r:id="rId6"/>
  </sheets>
  <definedNames>
    <definedName name="_xlnm.Print_Area" localSheetId="2">Members!$A$1:$T$33</definedName>
    <definedName name="_xlnm.Print_Area" localSheetId="5">Metrics!$A$1:$M$57</definedName>
    <definedName name="_xlnm.Print_Titles" localSheetId="4">'Action Log'!$4:$4</definedName>
    <definedName name="_xlnm.Print_Titles" localSheetId="1">Charter!$1:$2</definedName>
    <definedName name="_xlnm.Print_Titles" localSheetId="2">Members!$4:$4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6" i="6" l="1"/>
  <c r="F86" i="6"/>
  <c r="C86" i="6"/>
  <c r="E66" i="6"/>
  <c r="E67" i="6"/>
  <c r="E68" i="6"/>
  <c r="E69" i="6"/>
  <c r="E70" i="6"/>
  <c r="E71" i="6"/>
  <c r="E72" i="6"/>
  <c r="E73" i="6"/>
  <c r="E74" i="6"/>
  <c r="E75" i="6"/>
  <c r="E76" i="6"/>
  <c r="E77" i="6"/>
  <c r="C66" i="6"/>
  <c r="C67" i="6"/>
  <c r="C68" i="6"/>
  <c r="C69" i="6"/>
  <c r="C70" i="6"/>
  <c r="C71" i="6"/>
  <c r="C72" i="6"/>
  <c r="C73" i="6"/>
  <c r="C74" i="6"/>
  <c r="C75" i="6"/>
  <c r="C76" i="6"/>
  <c r="C77" i="6"/>
  <c r="B66" i="6"/>
  <c r="B67" i="6"/>
  <c r="B68" i="6"/>
  <c r="B69" i="6"/>
  <c r="B70" i="6"/>
  <c r="B71" i="6"/>
  <c r="B72" i="6"/>
  <c r="B73" i="6"/>
  <c r="B74" i="6"/>
  <c r="B75" i="6"/>
  <c r="B76" i="6"/>
  <c r="B77" i="6"/>
  <c r="K7" i="6"/>
  <c r="K6" i="6"/>
  <c r="K5" i="6"/>
  <c r="H7" i="6"/>
  <c r="E6" i="6"/>
  <c r="B7" i="6"/>
  <c r="G19" i="6"/>
  <c r="E19" i="6"/>
  <c r="G18" i="6"/>
  <c r="E18" i="6"/>
  <c r="G17" i="6"/>
  <c r="E17" i="6"/>
  <c r="G16" i="6"/>
  <c r="E16" i="6"/>
  <c r="E11" i="6"/>
  <c r="B2" i="6"/>
  <c r="D17" i="4"/>
  <c r="F16" i="4"/>
  <c r="E16" i="4"/>
  <c r="D8" i="4"/>
  <c r="D9" i="4"/>
  <c r="D10" i="4"/>
  <c r="D11" i="4"/>
  <c r="D12" i="4"/>
  <c r="D13" i="4"/>
  <c r="D14" i="4"/>
  <c r="D7" i="4"/>
  <c r="H26" i="3"/>
  <c r="I26" i="3"/>
  <c r="J26" i="3"/>
  <c r="K26" i="3"/>
  <c r="L26" i="3"/>
  <c r="M26" i="3"/>
  <c r="N26" i="3"/>
  <c r="O26" i="3"/>
  <c r="P26" i="3"/>
  <c r="Q26" i="3"/>
  <c r="R26" i="3"/>
  <c r="S26" i="3"/>
  <c r="H27" i="3"/>
  <c r="H28" i="3" s="1"/>
  <c r="I27" i="3"/>
  <c r="I28" i="3" s="1"/>
  <c r="J27" i="3"/>
  <c r="J28" i="3" s="1"/>
  <c r="K27" i="3"/>
  <c r="K28" i="3" s="1"/>
  <c r="L27" i="3"/>
  <c r="L28" i="3" s="1"/>
  <c r="M27" i="3"/>
  <c r="M28" i="3" s="1"/>
  <c r="N27" i="3"/>
  <c r="N28" i="3" s="1"/>
  <c r="O27" i="3"/>
  <c r="O28" i="3" s="1"/>
  <c r="P27" i="3"/>
  <c r="P28" i="3" s="1"/>
  <c r="Q27" i="3"/>
  <c r="R27" i="3"/>
  <c r="S27" i="3"/>
  <c r="Q28" i="3"/>
  <c r="R28" i="3"/>
  <c r="S28" i="3"/>
  <c r="H29" i="3"/>
  <c r="I29" i="3"/>
  <c r="J29" i="3"/>
  <c r="K29" i="3"/>
  <c r="L29" i="3"/>
  <c r="M29" i="3"/>
  <c r="N29" i="3"/>
  <c r="O29" i="3"/>
  <c r="P29" i="3"/>
  <c r="Q29" i="3"/>
  <c r="R29" i="3"/>
  <c r="S29" i="3"/>
  <c r="H30" i="3"/>
  <c r="I30" i="3"/>
  <c r="J30" i="3"/>
  <c r="K30" i="3"/>
  <c r="L30" i="3"/>
  <c r="M30" i="3"/>
  <c r="N30" i="3"/>
  <c r="O30" i="3"/>
  <c r="P30" i="3"/>
  <c r="Q30" i="3"/>
  <c r="R30" i="3"/>
  <c r="S30" i="3"/>
  <c r="H31" i="3"/>
  <c r="I31" i="3"/>
  <c r="J31" i="3"/>
  <c r="K31" i="3"/>
  <c r="L31" i="3"/>
  <c r="M31" i="3"/>
  <c r="N31" i="3"/>
  <c r="O31" i="3"/>
  <c r="P31" i="3"/>
  <c r="Q31" i="3"/>
  <c r="R31" i="3"/>
  <c r="S31" i="3"/>
  <c r="H25" i="3"/>
  <c r="I25" i="3"/>
  <c r="J25" i="3"/>
  <c r="K25" i="3"/>
  <c r="L25" i="3"/>
  <c r="M25" i="3"/>
  <c r="N25" i="3"/>
  <c r="O25" i="3"/>
  <c r="P25" i="3"/>
  <c r="Q25" i="3"/>
  <c r="R25" i="3"/>
  <c r="S25" i="3"/>
  <c r="A3" i="3" a="1"/>
  <c r="B20" i="2"/>
  <c r="B19" i="2"/>
  <c r="K64" i="5"/>
  <c r="J64" i="5"/>
  <c r="I64" i="5"/>
  <c r="H64" i="5"/>
  <c r="K63" i="5"/>
  <c r="J63" i="5"/>
  <c r="I63" i="5"/>
  <c r="H63" i="5"/>
  <c r="K62" i="5"/>
  <c r="J62" i="5"/>
  <c r="I62" i="5"/>
  <c r="H62" i="5"/>
  <c r="K61" i="5"/>
  <c r="J61" i="5"/>
  <c r="I61" i="5"/>
  <c r="H61" i="5"/>
  <c r="K60" i="5"/>
  <c r="J60" i="5"/>
  <c r="I60" i="5"/>
  <c r="H60" i="5"/>
  <c r="K59" i="5"/>
  <c r="J59" i="5"/>
  <c r="I59" i="5"/>
  <c r="H59" i="5"/>
  <c r="K58" i="5"/>
  <c r="J58" i="5"/>
  <c r="I58" i="5"/>
  <c r="H58" i="5"/>
  <c r="K57" i="5"/>
  <c r="J57" i="5"/>
  <c r="I57" i="5"/>
  <c r="H57" i="5"/>
  <c r="K56" i="5"/>
  <c r="J56" i="5"/>
  <c r="I56" i="5"/>
  <c r="H56" i="5"/>
  <c r="K55" i="5"/>
  <c r="J55" i="5"/>
  <c r="I55" i="5"/>
  <c r="H55" i="5"/>
  <c r="K54" i="5"/>
  <c r="J54" i="5"/>
  <c r="I54" i="5"/>
  <c r="H54" i="5"/>
  <c r="K53" i="5"/>
  <c r="J53" i="5"/>
  <c r="I53" i="5"/>
  <c r="H53" i="5"/>
  <c r="K52" i="5"/>
  <c r="J52" i="5"/>
  <c r="I52" i="5"/>
  <c r="H52" i="5"/>
  <c r="K51" i="5"/>
  <c r="J51" i="5"/>
  <c r="I51" i="5"/>
  <c r="H51" i="5"/>
  <c r="K50" i="5"/>
  <c r="J50" i="5"/>
  <c r="I50" i="5"/>
  <c r="H50" i="5"/>
  <c r="K49" i="5"/>
  <c r="J49" i="5"/>
  <c r="I49" i="5"/>
  <c r="H49" i="5"/>
  <c r="K48" i="5"/>
  <c r="J48" i="5"/>
  <c r="I48" i="5"/>
  <c r="H48" i="5"/>
  <c r="K47" i="5"/>
  <c r="J47" i="5"/>
  <c r="I47" i="5"/>
  <c r="H47" i="5"/>
  <c r="K46" i="5"/>
  <c r="J46" i="5"/>
  <c r="I46" i="5"/>
  <c r="H46" i="5"/>
  <c r="K45" i="5"/>
  <c r="J45" i="5"/>
  <c r="I45" i="5"/>
  <c r="H45" i="5"/>
  <c r="K44" i="5"/>
  <c r="J44" i="5"/>
  <c r="I44" i="5"/>
  <c r="H44" i="5"/>
  <c r="K43" i="5"/>
  <c r="J43" i="5"/>
  <c r="I43" i="5"/>
  <c r="H43" i="5"/>
  <c r="K42" i="5"/>
  <c r="J42" i="5"/>
  <c r="I42" i="5"/>
  <c r="H42" i="5"/>
  <c r="K41" i="5"/>
  <c r="J41" i="5"/>
  <c r="I41" i="5"/>
  <c r="H41" i="5"/>
  <c r="K40" i="5"/>
  <c r="J40" i="5"/>
  <c r="I40" i="5"/>
  <c r="H40" i="5"/>
  <c r="K39" i="5"/>
  <c r="J39" i="5"/>
  <c r="I39" i="5"/>
  <c r="H39" i="5"/>
  <c r="K38" i="5"/>
  <c r="J38" i="5"/>
  <c r="I38" i="5"/>
  <c r="H38" i="5"/>
  <c r="K37" i="5"/>
  <c r="J37" i="5"/>
  <c r="I37" i="5"/>
  <c r="H37" i="5"/>
  <c r="K36" i="5"/>
  <c r="J36" i="5"/>
  <c r="I36" i="5"/>
  <c r="H36" i="5"/>
  <c r="K35" i="5"/>
  <c r="J35" i="5"/>
  <c r="I35" i="5"/>
  <c r="H35" i="5"/>
  <c r="K34" i="5"/>
  <c r="J34" i="5"/>
  <c r="I34" i="5"/>
  <c r="H34" i="5"/>
  <c r="K33" i="5"/>
  <c r="J33" i="5"/>
  <c r="I33" i="5"/>
  <c r="H33" i="5"/>
  <c r="K32" i="5"/>
  <c r="J32" i="5"/>
  <c r="I32" i="5"/>
  <c r="H32" i="5"/>
  <c r="K31" i="5"/>
  <c r="J31" i="5"/>
  <c r="I31" i="5"/>
  <c r="H31" i="5"/>
  <c r="K30" i="5"/>
  <c r="J30" i="5"/>
  <c r="I30" i="5"/>
  <c r="H30" i="5"/>
  <c r="K29" i="5"/>
  <c r="J29" i="5"/>
  <c r="I29" i="5"/>
  <c r="H29" i="5"/>
  <c r="K28" i="5"/>
  <c r="J28" i="5"/>
  <c r="I28" i="5"/>
  <c r="H28" i="5"/>
  <c r="K27" i="5"/>
  <c r="J27" i="5"/>
  <c r="I27" i="5"/>
  <c r="H27" i="5"/>
  <c r="K26" i="5"/>
  <c r="J26" i="5"/>
  <c r="I26" i="5"/>
  <c r="H26" i="5"/>
  <c r="K25" i="5"/>
  <c r="J25" i="5"/>
  <c r="I25" i="5"/>
  <c r="H25" i="5"/>
  <c r="K24" i="5"/>
  <c r="J24" i="5"/>
  <c r="I24" i="5"/>
  <c r="H24" i="5"/>
  <c r="K23" i="5"/>
  <c r="J23" i="5"/>
  <c r="I23" i="5"/>
  <c r="H23" i="5"/>
  <c r="K22" i="5"/>
  <c r="J22" i="5"/>
  <c r="I22" i="5"/>
  <c r="H22" i="5"/>
  <c r="K21" i="5"/>
  <c r="J21" i="5"/>
  <c r="I21" i="5"/>
  <c r="H21" i="5"/>
  <c r="K20" i="5"/>
  <c r="J20" i="5"/>
  <c r="I20" i="5"/>
  <c r="H20" i="5"/>
  <c r="K19" i="5"/>
  <c r="J19" i="5"/>
  <c r="I19" i="5"/>
  <c r="H19" i="5"/>
  <c r="K18" i="5"/>
  <c r="J18" i="5"/>
  <c r="I18" i="5"/>
  <c r="H18" i="5"/>
  <c r="K17" i="5"/>
  <c r="J17" i="5"/>
  <c r="I17" i="5"/>
  <c r="H17" i="5"/>
  <c r="K16" i="5"/>
  <c r="J16" i="5"/>
  <c r="I16" i="5"/>
  <c r="H16" i="5"/>
  <c r="K15" i="5"/>
  <c r="J15" i="5"/>
  <c r="I15" i="5"/>
  <c r="H15" i="5"/>
  <c r="K14" i="5"/>
  <c r="J14" i="5"/>
  <c r="I14" i="5"/>
  <c r="H14" i="5"/>
  <c r="K13" i="5"/>
  <c r="J13" i="5"/>
  <c r="I13" i="5"/>
  <c r="H13" i="5"/>
  <c r="K12" i="5"/>
  <c r="J12" i="5"/>
  <c r="I12" i="5"/>
  <c r="H12" i="5"/>
  <c r="K11" i="5"/>
  <c r="J11" i="5"/>
  <c r="I11" i="5"/>
  <c r="H11" i="5"/>
  <c r="K10" i="5"/>
  <c r="J10" i="5"/>
  <c r="I10" i="5"/>
  <c r="H10" i="5"/>
  <c r="K9" i="5"/>
  <c r="J9" i="5"/>
  <c r="I9" i="5"/>
  <c r="H9" i="5"/>
  <c r="K8" i="5"/>
  <c r="J8" i="5"/>
  <c r="I8" i="5"/>
  <c r="H8" i="5"/>
  <c r="K7" i="5"/>
  <c r="J7" i="5"/>
  <c r="I7" i="5"/>
  <c r="H7" i="5"/>
  <c r="K6" i="5"/>
  <c r="J6" i="5"/>
  <c r="I6" i="5"/>
  <c r="H6" i="5"/>
  <c r="K5" i="5"/>
  <c r="J5" i="5"/>
  <c r="I5" i="5"/>
  <c r="H5" i="5"/>
  <c r="T18" i="3"/>
  <c r="T17" i="3"/>
  <c r="T16" i="3"/>
  <c r="T15" i="3"/>
  <c r="T14" i="3"/>
  <c r="T13" i="3"/>
  <c r="T12" i="3"/>
  <c r="T11" i="3"/>
  <c r="T10" i="3"/>
  <c r="T9" i="3"/>
  <c r="T8" i="3"/>
  <c r="T7" i="3"/>
  <c r="T6" i="3"/>
  <c r="T5" i="3"/>
  <c r="C85" i="6" l="1"/>
  <c r="E85" i="6"/>
  <c r="F85" i="6"/>
  <c r="C83" i="6"/>
  <c r="E83" i="6"/>
  <c r="F83" i="6"/>
  <c r="C84" i="6"/>
  <c r="E84" i="6"/>
  <c r="F84" i="6"/>
  <c r="C82" i="6"/>
  <c r="E82" i="6"/>
  <c r="F82" i="6"/>
  <c r="C81" i="6"/>
  <c r="E81" i="6"/>
  <c r="F81" i="6"/>
  <c r="C80" i="6"/>
  <c r="E80" i="6"/>
  <c r="F80" i="6"/>
  <c r="E14" i="6"/>
  <c r="C63" i="6" s="1"/>
  <c r="E15" i="6"/>
  <c r="E13" i="6"/>
  <c r="A3" i="5"/>
  <c r="E12" i="6"/>
  <c r="E5" i="6" l="1"/>
  <c r="C62" i="6"/>
  <c r="E7" i="6"/>
  <c r="C61" i="6"/>
  <c r="G15" i="6"/>
  <c r="H6" i="6" s="1"/>
  <c r="H5" i="6"/>
  <c r="G14" i="6"/>
  <c r="B6" i="6" s="1"/>
  <c r="B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<sst xmlns="http://schemas.openxmlformats.org/spreadsheetml/2006/main" count="369" uniqueCount="246">
  <si>
    <t>Educational template. It supports an organization's safety planning and records. It is not legal, regulatory, or professional safety advice and does not replace your organization's safety program, applicable laws and standards, or qualified safety professionals.</t>
  </si>
  <si>
    <t>SAFETY COMMITTEE CHARTER</t>
  </si>
  <si>
    <t>Purpose</t>
  </si>
  <si>
    <t>To involve workers and management in finding and fixing hazards, reviewing incidents and audits, and monitoring safety performance, so that every employee goes home safe.</t>
  </si>
  <si>
    <t>Scope</t>
  </si>
  <si>
    <t>All employees, contractors, and visitors at Riverside Plant, including all shifts and areas.</t>
  </si>
  <si>
    <t>Authority</t>
  </si>
  <si>
    <t>The committee may recommend changes to equipment, procedures, and training; review incident investigations; and escalate unresolved hazards to the plant manager. Any employee may stop work they believe to be unsafe, without reprisal.</t>
  </si>
  <si>
    <t>Membership and terms</t>
  </si>
  <si>
    <t>Eight to ten members: co-chairs (a manager and a worker representative), a safety coordinator as secretary, worker representatives from each production area and maintenance, a supervisor, and HR. Worker representatives are chosen by their peers and serve two years, with staggered terms.</t>
  </si>
  <si>
    <t>Roles</t>
  </si>
  <si>
    <t>Co-chairs lead meetings and sponsor actions. The secretary prepares the agenda, keeps the action log, and reports metrics. Members bring concerns from their areas and report back to them.</t>
  </si>
  <si>
    <t>Meetings</t>
  </si>
  <si>
    <t>Monthly, 60 minutes, first Tuesday, during paid working time. A meeting is quorate when half of the members are present, including a co-chair and at least two worker representatives. Minutes and actions are posted within three working days.</t>
  </si>
  <si>
    <t>Decision making</t>
  </si>
  <si>
    <t>By consensus where possible. If there is no consensus, the co-chairs decide, and the reason is recorded. Unresolved safety issues go to the plant manager within one week.</t>
  </si>
  <si>
    <t>Reporting</t>
  </si>
  <si>
    <t>A one-page summary of metrics and open actions goes to the plant manager monthly and to all employees on the safety board.</t>
  </si>
  <si>
    <t>Resources</t>
  </si>
  <si>
    <t>A time allowance for members to prepare and walk their areas, a budget for training, and access to the safety coordinator and to outside expertise when needed.</t>
  </si>
  <si>
    <t>Review</t>
  </si>
  <si>
    <t>The charter, membership, and effectiveness of the committee are reviewed every year, and after any serious incident.</t>
  </si>
  <si>
    <t>MEMBERS AND ATTENDANCE</t>
  </si>
  <si>
    <t>Name</t>
  </si>
  <si>
    <t>Role on the committee</t>
  </si>
  <si>
    <t>Area</t>
  </si>
  <si>
    <t>Represents</t>
  </si>
  <si>
    <t>Term start</t>
  </si>
  <si>
    <t>Term end</t>
  </si>
  <si>
    <t>Trained (Y/N)</t>
  </si>
  <si>
    <t>Jan</t>
  </si>
  <si>
    <t>Feb</t>
  </si>
  <si>
    <t>Mar</t>
  </si>
  <si>
    <t>Apr</t>
  </si>
  <si>
    <t>May</t>
  </si>
  <si>
    <t>Jun</t>
  </si>
  <si>
    <t>Jul</t>
  </si>
  <si>
    <t>Aug</t>
  </si>
  <si>
    <t>Sep</t>
  </si>
  <si>
    <t>Oct</t>
  </si>
  <si>
    <t>Nov</t>
  </si>
  <si>
    <t>Dec</t>
  </si>
  <si>
    <t>Attendance</t>
  </si>
  <si>
    <t>Member 1</t>
  </si>
  <si>
    <t>Co-chair</t>
  </si>
  <si>
    <t>Management</t>
  </si>
  <si>
    <t>Y</t>
  </si>
  <si>
    <t>P</t>
  </si>
  <si>
    <t>A</t>
  </si>
  <si>
    <t>Member 2</t>
  </si>
  <si>
    <t>Machining</t>
  </si>
  <si>
    <t>Workers</t>
  </si>
  <si>
    <t>Member 3</t>
  </si>
  <si>
    <t>Secretary (safety coordinator)</t>
  </si>
  <si>
    <t>Safety</t>
  </si>
  <si>
    <t>Member 4</t>
  </si>
  <si>
    <t>Worker representative</t>
  </si>
  <si>
    <t>Assembly</t>
  </si>
  <si>
    <t>Member 5</t>
  </si>
  <si>
    <t>Shipping</t>
  </si>
  <si>
    <t>N</t>
  </si>
  <si>
    <t>Member 6</t>
  </si>
  <si>
    <t>Maintenance</t>
  </si>
  <si>
    <t>Member 7</t>
  </si>
  <si>
    <t>Supervisor</t>
  </si>
  <si>
    <t>Production</t>
  </si>
  <si>
    <t>Member 8</t>
  </si>
  <si>
    <t>HR representative</t>
  </si>
  <si>
    <t>HR</t>
  </si>
  <si>
    <t>STANDARD MEETING AGENDA</t>
  </si>
  <si>
    <t>#</t>
  </si>
  <si>
    <t>Item</t>
  </si>
  <si>
    <t>Led by</t>
  </si>
  <si>
    <t>Minutes</t>
  </si>
  <si>
    <t>Opening and a safety moment</t>
  </si>
  <si>
    <t>Set the tone with one short story or lesson.</t>
  </si>
  <si>
    <t>Review of actions from the last meeting</t>
  </si>
  <si>
    <t>Secretary</t>
  </si>
  <si>
    <t>Close completed actions; decide what to do about overdue ones.</t>
  </si>
  <si>
    <t>Incidents and near misses</t>
  </si>
  <si>
    <t>Safety coordinator</t>
  </si>
  <si>
    <t>Review events and investigations; agree learning and actions.</t>
  </si>
  <si>
    <t>Inspections and audits</t>
  </si>
  <si>
    <t>Area representatives</t>
  </si>
  <si>
    <t>Review findings and the status of corrective actions.</t>
  </si>
  <si>
    <t>Safety metrics</t>
  </si>
  <si>
    <t>Review leading and lagging indicators and the trend.</t>
  </si>
  <si>
    <t>Hazard reports and worker concerns</t>
  </si>
  <si>
    <t>Worker representatives</t>
  </si>
  <si>
    <t>Hear concerns raised by employees and decide who acts.</t>
  </si>
  <si>
    <t>New business and training</t>
  </si>
  <si>
    <t>Plan campaigns, training, and changes.</t>
  </si>
  <si>
    <t>Summary of actions and next meeting</t>
  </si>
  <si>
    <t>Read back the new actions, owners, and dates.</t>
  </si>
  <si>
    <t>Total minutes</t>
  </si>
  <si>
    <t>ACTION LOG</t>
  </si>
  <si>
    <t>ID</t>
  </si>
  <si>
    <t>Date raised</t>
  </si>
  <si>
    <t>Source</t>
  </si>
  <si>
    <t>Action</t>
  </si>
  <si>
    <t>Owner</t>
  </si>
  <si>
    <t>Due date</t>
  </si>
  <si>
    <t>Date closed</t>
  </si>
  <si>
    <t>Status</t>
  </si>
  <si>
    <t>Days overdue</t>
  </si>
  <si>
    <t>Closed on time?</t>
  </si>
  <si>
    <t>Days to close</t>
  </si>
  <si>
    <t>A-01</t>
  </si>
  <si>
    <t>Inspection</t>
  </si>
  <si>
    <t>Install a fixed guard on the saw blade</t>
  </si>
  <si>
    <t>A-02</t>
  </si>
  <si>
    <t>Hazard report</t>
  </si>
  <si>
    <t>Repair the damaged floor at the wash station</t>
  </si>
  <si>
    <t>Facilities</t>
  </si>
  <si>
    <t>A-03</t>
  </si>
  <si>
    <t>Incident</t>
  </si>
  <si>
    <t>Add a lift assist at the pallet station</t>
  </si>
  <si>
    <t>Engineering</t>
  </si>
  <si>
    <t>A-04</t>
  </si>
  <si>
    <t>Audit</t>
  </si>
  <si>
    <t>Complete missing job hazard analyses for changed tasks</t>
  </si>
  <si>
    <t>Supervisors</t>
  </si>
  <si>
    <t>A-05</t>
  </si>
  <si>
    <t>Near miss</t>
  </si>
  <si>
    <t>Mark pedestrian walkways at the dock</t>
  </si>
  <si>
    <t>Logistics</t>
  </si>
  <si>
    <t>A-06</t>
  </si>
  <si>
    <t>Committee</t>
  </si>
  <si>
    <t>Train all supervisors in incident investigation</t>
  </si>
  <si>
    <t>A-07</t>
  </si>
  <si>
    <t>Replace worn lockout tags</t>
  </si>
  <si>
    <t>A-08</t>
  </si>
  <si>
    <t>Fit a spill kit at the paint area</t>
  </si>
  <si>
    <t>EHS</t>
  </si>
  <si>
    <t>A-09</t>
  </si>
  <si>
    <t>Add first aiders to the night shift</t>
  </si>
  <si>
    <t>A-10</t>
  </si>
  <si>
    <t>Review the die change procedure</t>
  </si>
  <si>
    <t>A-11</t>
  </si>
  <si>
    <t>Run an emergency evacuation drill</t>
  </si>
  <si>
    <t>Measure</t>
  </si>
  <si>
    <t>Value</t>
  </si>
  <si>
    <t>What it tells you</t>
  </si>
  <si>
    <t>Actions logged</t>
  </si>
  <si>
    <t>Volume of work generated</t>
  </si>
  <si>
    <t>Closed</t>
  </si>
  <si>
    <t>Actions completed</t>
  </si>
  <si>
    <t>Open (not yet due)</t>
  </si>
  <si>
    <t>Actions in progress</t>
  </si>
  <si>
    <t>Overdue</t>
  </si>
  <si>
    <t>Closed on time</t>
  </si>
  <si>
    <t>A healthy committee closes most actions by their due dates</t>
  </si>
  <si>
    <t>Average days to close</t>
  </si>
  <si>
    <t>How quickly actions are completed</t>
  </si>
  <si>
    <t>Average attendance</t>
  </si>
  <si>
    <t>Whether members are turning up</t>
  </si>
  <si>
    <t>Members not yet trained</t>
  </si>
  <si>
    <t>Training gaps among members</t>
  </si>
  <si>
    <t>Safety Committee Charter and Meeting Pack</t>
  </si>
  <si>
    <t>Agree it. Staff it. Run it. Prove it gets things done.</t>
  </si>
  <si>
    <t>A working pack for a safety committee or safety team: a charter to agree, a members and attendance register, a standard agenda, an action log, and a metrics dashboard that shows whether the committee is getting things done.</t>
  </si>
  <si>
    <t>WHAT'S INSIDE</t>
  </si>
  <si>
    <t>Sheet</t>
  </si>
  <si>
    <t>What to do</t>
  </si>
  <si>
    <t>You enter / it calculates</t>
  </si>
  <si>
    <t>Complete each section in your own words. Agree it with management and worker representatives and review it every year. The example text is a placeholder for a 140-employee plant.</t>
  </si>
  <si>
    <t>You enter text; review dates calculate</t>
  </si>
  <si>
    <t>List each member with role, area, and term. Record attendance each month with P (present) or A (absent). Quorum is checked for you.</t>
  </si>
  <si>
    <t>You enter P / A; attendance and quorum calculate</t>
  </si>
  <si>
    <t>Use or edit the standard agenda for each meeting. Set the start time and the minutes for each item.</t>
  </si>
  <si>
    <t>You enter minutes; clock times and total calculate</t>
  </si>
  <si>
    <t>Enter every action with an owner and a due date. Review the log first at every meeting.</t>
  </si>
  <si>
    <t>You enter dates; status, overdue days, and on-time closure calculate</t>
  </si>
  <si>
    <t>Read the dashboard: open, overdue, on-time closure, attendance, and training gaps against your targets.</t>
  </si>
  <si>
    <t>Everything calculates; you only set the targets</t>
  </si>
  <si>
    <t>1  Charter</t>
  </si>
  <si>
    <t>2  Members</t>
  </si>
  <si>
    <t>3  Agenda</t>
  </si>
  <si>
    <t>4  Action Log</t>
  </si>
  <si>
    <t>5  Metrics</t>
  </si>
  <si>
    <t>COLOR KEY</t>
  </si>
  <si>
    <t>Input</t>
  </si>
  <si>
    <t>Yellow cells are inputs. Type or paste over them. The example content is a placeholder.</t>
  </si>
  <si>
    <t>Calculated</t>
  </si>
  <si>
    <t>White cells contain formulas. Do not overwrite them.</t>
  </si>
  <si>
    <t>On track</t>
  </si>
  <si>
    <t>Green: closed, present, or meeting the target.</t>
  </si>
  <si>
    <t>Watch</t>
  </si>
  <si>
    <t>Amber: open or close to the target. Keep an eye on it.</t>
  </si>
  <si>
    <t>Action needed</t>
  </si>
  <si>
    <t>Red: overdue, absent, or below the target. Discuss at the meeting.</t>
  </si>
  <si>
    <t>RUNNING THE COMMITTEE WELL</t>
  </si>
  <si>
    <t>IMPORTANT NOTICE</t>
  </si>
  <si>
    <t>•  Review the Action Log first at every meeting. Close what is done; decide what to do about what is overdue.</t>
  </si>
  <si>
    <t>•  If actions are not being closed, the committee is talking, not acting. Watch on-time closure and overdue items on the Metrics sheet.</t>
  </si>
  <si>
    <t>•  Keep the charter alive: review it every year and after any serious incident.</t>
  </si>
  <si>
    <t>•  Some jurisdictions require safety committees or representatives and set their size, makeup, and duties. Check the requirements that apply to you with qualified people.</t>
  </si>
  <si>
    <t>Complete each section in your own words. Yellow cells are inputs; the example text is a placeholder. Agree the charter with management and worker representatives.</t>
  </si>
  <si>
    <t>DOCUMENT CONTROL</t>
  </si>
  <si>
    <t>Version</t>
  </si>
  <si>
    <t>Effective date</t>
  </si>
  <si>
    <t>Review every (months)</t>
  </si>
  <si>
    <t>Next review due</t>
  </si>
  <si>
    <t>Review status</t>
  </si>
  <si>
    <t>APPROVAL</t>
  </si>
  <si>
    <t>Management co-chair</t>
  </si>
  <si>
    <t>Worker co-chair</t>
  </si>
  <si>
    <t>Plant manager</t>
  </si>
  <si>
    <t>Name, signature, date</t>
  </si>
  <si>
    <t>1.0</t>
  </si>
  <si>
    <t>Enter P (present) or A (absent) each month. Attendance, quorum, and term flags calculate. Example rows are placeholders.</t>
  </si>
  <si>
    <t>QUORUM RULES AND MONTHLY CHECK  (from the Charter: half of members, including a co-chair and at least two worker representatives)</t>
  </si>
  <si>
    <t>Minimum share of members present</t>
  </si>
  <si>
    <t>Minimum worker representatives present</t>
  </si>
  <si>
    <t>Minimum co-chairs present</t>
  </si>
  <si>
    <t>Month</t>
  </si>
  <si>
    <t>Members present</t>
  </si>
  <si>
    <t>Members with attendance recorded</t>
  </si>
  <si>
    <t>Attendance %</t>
  </si>
  <si>
    <t>Co-chairs present</t>
  </si>
  <si>
    <t>Worker representatives present</t>
  </si>
  <si>
    <t>Quorum met?</t>
  </si>
  <si>
    <t>Quorum counts the role Co-chair and the Represents value Workers exactly as listed in the table above. Months with no attendance recorded show blank.</t>
  </si>
  <si>
    <t>Edit the items, leaders, and minutes. Start times, the total, and the time check calculate.</t>
  </si>
  <si>
    <t>Meeting start time</t>
  </si>
  <si>
    <t>Planned meeting length (minutes)</t>
  </si>
  <si>
    <t>Start</t>
  </si>
  <si>
    <t>Meeting ends</t>
  </si>
  <si>
    <t>One row per action. Enter the yellow columns; status, days overdue, and on-time closure calculate from the dates. Example rows are placeholders.</t>
  </si>
  <si>
    <t>Committee Metrics Dashboard</t>
  </si>
  <si>
    <t>SCORECARD</t>
  </si>
  <si>
    <t>Target</t>
  </si>
  <si>
    <t>–</t>
  </si>
  <si>
    <t>Past their due date: discuss each at the meeting</t>
  </si>
  <si>
    <t>Meetings with quorum</t>
  </si>
  <si>
    <t>Share of recorded meetings that met the charter quorum</t>
  </si>
  <si>
    <t>Watch tolerance (share beyond target before Action needed)</t>
  </si>
  <si>
    <t>OVERDUE ACTIONS</t>
  </si>
  <si>
    <t>OPEN ACTIONS</t>
  </si>
  <si>
    <t>CLOSED ON TIME</t>
  </si>
  <si>
    <t>AVERAGE ATTENDANCE</t>
  </si>
  <si>
    <t>Actions</t>
  </si>
  <si>
    <t>Open</t>
  </si>
  <si>
    <t>Other</t>
  </si>
  <si>
    <t>TRENDS AND BREAKDOWNS</t>
  </si>
  <si>
    <t>CHART DATA (feeds the charts above; calculated, do not edit). #N/A means no attendance recorded yet, which leaves a gap in the chart.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</si>
</sst>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40" x14ac:knownFonts="1">
    <font>
      <sz val="11"/>
      <color theme="1"/>
      <name val="Calibri"/>
      <family val="2"/>
      <scheme val="minor"/>
    </font>
    <font>
      <sz val="11"/>
      <name val="Calibri"/>
    </font>
    <font>
      <i/>
      <sz val="10"/>
      <color rgb="FF4D5B6B"/>
      <name val="Calibri"/>
    </font>
    <font>
      <b/>
      <sz val="11"/>
      <color rgb="FFFFFFFF"/>
      <name val="Calibri"/>
    </font>
    <font>
      <b/>
      <sz val="11"/>
      <color theme="1"/>
      <name val="Calibri"/>
      <family val="2"/>
      <scheme val="minor"/>
    </font>
    <font>
      <sz val="11"/>
      <color theme="1"/>
      <name val="Calibri"/>
      <scheme val="minor"/>
    </font>
    <font>
      <u/>
      <sz val="11"/>
      <color theme="10"/>
      <name val="Calibri"/>
      <family val="2"/>
      <scheme val="minor"/>
    </font>
    <font>
      <b/>
      <sz val="22"/>
      <color rgb="FFFFFFFF"/>
      <name val="Calibri"/>
      <scheme val="minor"/>
    </font>
    <font>
      <i/>
      <sz val="12"/>
      <color rgb="FFFFFFFF"/>
      <name val="Calibri"/>
      <scheme val="minor"/>
    </font>
    <font>
      <sz val="11"/>
      <color rgb="FF1F2933"/>
      <name val="Calibri"/>
      <scheme val="minor"/>
    </font>
    <font>
      <b/>
      <sz val="12"/>
      <color rgb="FF153F8A"/>
      <name val="Calibri"/>
      <scheme val="minor"/>
    </font>
    <font>
      <b/>
      <sz val="11"/>
      <color rgb="FFFFFFFF"/>
      <name val="Calibri"/>
      <scheme val="minor"/>
    </font>
    <font>
      <i/>
      <sz val="11"/>
      <color rgb="FF4D5B6B"/>
      <name val="Calibri"/>
      <scheme val="minor"/>
    </font>
    <font>
      <b/>
      <sz val="11"/>
      <color rgb="FF153F8A"/>
      <name val="Calibri"/>
      <family val="2"/>
      <scheme val="minor"/>
    </font>
    <font>
      <sz val="11"/>
      <color rgb="FF000000"/>
      <name val="Calibri"/>
      <scheme val="minor"/>
    </font>
    <font>
      <b/>
      <sz val="11"/>
      <color rgb="FF000000"/>
      <name val="Calibri"/>
      <scheme val="minor"/>
    </font>
    <font>
      <sz val="11"/>
      <color rgb="FF1F2933"/>
      <name val="Calibri"/>
      <family val="2"/>
      <scheme val="minor"/>
    </font>
    <font>
      <b/>
      <sz val="11"/>
      <color rgb="FF1E6B3A"/>
      <name val="Calibri"/>
      <scheme val="minor"/>
    </font>
    <font>
      <b/>
      <sz val="11"/>
      <color rgb="FF7A5200"/>
      <name val="Calibri"/>
      <scheme val="minor"/>
    </font>
    <font>
      <b/>
      <sz val="11"/>
      <color rgb="FF9B1C1C"/>
      <name val="Calibri"/>
      <scheme val="minor"/>
    </font>
    <font>
      <b/>
      <i/>
      <sz val="10"/>
      <color rgb="FF4D5B6B"/>
      <name val="Calibri"/>
      <scheme val="minor"/>
    </font>
    <font>
      <i/>
      <sz val="10"/>
      <color rgb="FF4D5B6B"/>
      <name val="Calibri"/>
      <scheme val="minor"/>
    </font>
    <font>
      <b/>
      <sz val="20"/>
      <color rgb="FF153F8A"/>
      <name val="Calibri"/>
    </font>
    <font>
      <b/>
      <sz val="11"/>
      <color rgb="FF153F8A"/>
      <name val="Calibri"/>
    </font>
    <font>
      <sz val="11"/>
      <color rgb="FF000000"/>
      <name val="Calibri"/>
    </font>
    <font>
      <b/>
      <sz val="11"/>
      <color rgb="FF153F8A"/>
      <name val="Calibri"/>
      <scheme val="minor"/>
    </font>
    <font>
      <b/>
      <sz val="11"/>
      <color theme="1"/>
      <name val="Calibri"/>
      <scheme val="minor"/>
    </font>
    <font>
      <sz val="11"/>
      <color rgb="FF8A94A0"/>
      <name val="Calibri"/>
      <scheme val="minor"/>
    </font>
    <font>
      <i/>
      <sz val="11"/>
      <color rgb="FF8A94A0"/>
      <name val="Calibri"/>
      <scheme val="minor"/>
    </font>
    <font>
      <sz val="10"/>
      <color theme="1"/>
      <name val="Calibri"/>
      <scheme val="minor"/>
    </font>
    <font>
      <b/>
      <sz val="10"/>
      <color rgb="FF153F8A"/>
      <name val="Calibri"/>
      <scheme val="minor"/>
    </font>
    <font>
      <b/>
      <sz val="11"/>
      <name val="Calibri"/>
    </font>
    <font>
      <sz val="11"/>
      <color rgb="FF0000FF"/>
      <name val="Calibri"/>
      <scheme val="minor"/>
    </font>
    <font>
      <b/>
      <sz val="11"/>
      <color rgb="FF1F2933"/>
      <name val="Calibri"/>
      <scheme val="minor"/>
    </font>
    <font>
      <b/>
      <sz val="20"/>
      <color rgb="FF153F8A"/>
      <name val="Calibri"/>
      <scheme val="minor"/>
    </font>
    <font>
      <sz val="11"/>
      <color rgb="FF4D5B6B"/>
      <name val="Calibri"/>
      <family val="2"/>
      <scheme val="minor"/>
    </font>
    <font>
      <b/>
      <sz val="10"/>
      <color rgb="FF4D5B6B"/>
      <name val="Calibri"/>
      <family val="2"/>
      <scheme val="minor"/>
    </font>
    <font>
      <b/>
      <sz val="30"/>
      <color rgb="FF153F8A"/>
      <name val="Calibri"/>
      <family val="2"/>
      <scheme val="minor"/>
    </font>
    <font>
      <b/>
      <sz val="11"/>
      <color rgb="FF1F2933"/>
      <name val="Calibri"/>
      <family val="2"/>
      <scheme val="minor"/>
    </font>
    <font>
      <sz val="9"/>
      <color rgb="FF4D5B6B"/>
      <name val="Calibri"/>
      <family val="2"/>
      <scheme val="minor"/>
    </font>
  </fonts>
  <fills count="13">
    <fill>
      <patternFill patternType="none"/>
    </fill>
    <fill>
      <patternFill patternType="gray125"/>
    </fill>
    <fill>
      <patternFill patternType="solid">
        <fgColor rgb="FFFFF9E5"/>
      </patternFill>
    </fill>
    <fill>
      <patternFill patternType="solid">
        <fgColor rgb="FF153F8A"/>
        <bgColor indexed="64"/>
      </patternFill>
    </fill>
    <fill>
      <patternFill patternType="solid">
        <fgColor rgb="FF0E7C86"/>
        <bgColor indexed="64"/>
      </patternFill>
    </fill>
    <fill>
      <patternFill patternType="solid">
        <fgColor rgb="FFFFF9E5"/>
        <bgColor indexed="64"/>
      </patternFill>
    </fill>
    <fill>
      <patternFill patternType="solid">
        <fgColor rgb="FFFFFFFF"/>
        <bgColor indexed="64"/>
      </patternFill>
    </fill>
    <fill>
      <patternFill patternType="solid">
        <fgColor rgb="FFCFEBD5"/>
        <bgColor indexed="64"/>
      </patternFill>
    </fill>
    <fill>
      <patternFill patternType="solid">
        <fgColor rgb="FFFFF1C2"/>
        <bgColor indexed="64"/>
      </patternFill>
    </fill>
    <fill>
      <patternFill patternType="solid">
        <fgColor rgb="FFF8CFCB"/>
        <bgColor indexed="64"/>
      </patternFill>
    </fill>
    <fill>
      <patternFill patternType="solid">
        <fgColor rgb="FFF3F6FA"/>
        <bgColor indexed="64"/>
      </patternFill>
    </fill>
    <fill>
      <patternFill patternType="solid">
        <fgColor rgb="FFEAF1FB"/>
        <bgColor indexed="64"/>
      </patternFill>
    </fill>
    <fill>
      <patternFill patternType="solid">
        <fgColor rgb="FF7A8797"/>
        <bgColor indexed="64"/>
      </patternFill>
    </fill>
  </fills>
  <borders count="13">
    <border>
      <left/>
      <right/>
      <top/>
      <bottom/>
      <diagonal/>
    </border>
    <border>
      <left style="thin">
        <color rgb="FFC5CDD8"/>
      </left>
      <right style="thin">
        <color rgb="FFC5CDD8"/>
      </right>
      <top style="thin">
        <color rgb="FFC5CDD8"/>
      </top>
      <bottom style="thin">
        <color rgb="FFC5CDD8"/>
      </bottom>
      <diagonal/>
    </border>
    <border>
      <left/>
      <right/>
      <top/>
      <bottom style="medium">
        <color rgb="FF0E7C86"/>
      </bottom>
      <diagonal/>
    </border>
    <border>
      <left/>
      <right/>
      <top/>
      <bottom style="thin">
        <color rgb="FFC5CDD8"/>
      </bottom>
      <diagonal/>
    </border>
    <border>
      <left/>
      <right/>
      <top style="thin">
        <color rgb="FFC5CDD8"/>
      </top>
      <bottom style="thin">
        <color rgb="FFC5CDD8"/>
      </bottom>
      <diagonal/>
    </border>
    <border>
      <left/>
      <right/>
      <top style="thin">
        <color rgb="FFC5CDD8"/>
      </top>
      <bottom/>
      <diagonal/>
    </border>
    <border>
      <left/>
      <right/>
      <top style="medium">
        <color rgb="FF0E7C86"/>
      </top>
      <bottom/>
      <diagonal/>
    </border>
    <border>
      <left/>
      <right/>
      <top style="medium">
        <color rgb="FFC5CDD8"/>
      </top>
      <bottom style="thin">
        <color rgb="FFC5CDD8"/>
      </bottom>
      <diagonal/>
    </border>
    <border>
      <left style="thin">
        <color rgb="FFC5CDD8"/>
      </left>
      <right/>
      <top style="medium">
        <color rgb="FFC5CDD8"/>
      </top>
      <bottom style="thin">
        <color rgb="FFC5CDD8"/>
      </bottom>
      <diagonal/>
    </border>
    <border>
      <left/>
      <right style="thin">
        <color rgb="FFC5CDD8"/>
      </right>
      <top style="medium">
        <color rgb="FFC5CDD8"/>
      </top>
      <bottom style="thin">
        <color rgb="FFC5CDD8"/>
      </bottom>
      <diagonal/>
    </border>
    <border>
      <left/>
      <right/>
      <top/>
      <bottom style="thick">
        <color rgb="FF0E7C86"/>
      </bottom>
      <diagonal/>
    </border>
    <border>
      <left/>
      <right/>
      <top style="medium">
        <color rgb="FF153F8A"/>
      </top>
      <bottom/>
      <diagonal/>
    </border>
    <border>
      <left/>
      <right/>
      <top style="thick">
        <color rgb="FF0E7C86"/>
      </top>
      <bottom/>
      <diagonal/>
    </border>
  </borders>
  <cellStyleXfs count="2">
    <xf numFmtId="0" fontId="0" fillId="0" borderId="0"/>
    <xf numFmtId="0" fontId="6" fillId="0" borderId="0" applyNumberFormat="0" applyFill="0" applyBorder="0" applyAlignment="0" applyProtection="0"/>
  </cellStyleXfs>
  <cellXfs count="124">
    <xf numFmtId="0" fontId="0" fillId="0" borderId="0" xfId="0"/>
    <xf numFmtId="0" fontId="2" fillId="0" borderId="0" xfId="0" applyFont="1"/>
    <xf numFmtId="0" fontId="5" fillId="0" borderId="0" xfId="0" applyFont="1"/>
    <xf numFmtId="0" fontId="7" fillId="3" borderId="0" xfId="0" applyFont="1" applyFill="1" applyAlignment="1">
      <alignment vertical="center"/>
    </xf>
    <xf numFmtId="0" fontId="5" fillId="3" borderId="0" xfId="0" applyFont="1" applyFill="1" applyAlignment="1">
      <alignment vertical="center"/>
    </xf>
    <xf numFmtId="0" fontId="8" fillId="4" borderId="0" xfId="0" applyFont="1" applyFill="1" applyAlignment="1">
      <alignment vertical="center"/>
    </xf>
    <xf numFmtId="0" fontId="5" fillId="4" borderId="0" xfId="0" applyFont="1" applyFill="1" applyAlignment="1">
      <alignment vertical="center"/>
    </xf>
    <xf numFmtId="0" fontId="10" fillId="0" borderId="2" xfId="0" applyFont="1" applyBorder="1"/>
    <xf numFmtId="0" fontId="5" fillId="0" borderId="2" xfId="0" applyFont="1" applyBorder="1"/>
    <xf numFmtId="0" fontId="11" fillId="3" borderId="0" xfId="0" applyFont="1" applyFill="1" applyAlignment="1">
      <alignment vertical="center"/>
    </xf>
    <xf numFmtId="0" fontId="9" fillId="0" borderId="3" xfId="0" applyFont="1" applyBorder="1" applyAlignment="1">
      <alignment vertical="center" wrapText="1"/>
    </xf>
    <xf numFmtId="0" fontId="12" fillId="0" borderId="3" xfId="0" applyFont="1" applyBorder="1" applyAlignment="1">
      <alignment vertical="center" wrapText="1"/>
    </xf>
    <xf numFmtId="0" fontId="9" fillId="0" borderId="4" xfId="0" applyFont="1" applyBorder="1" applyAlignment="1">
      <alignment vertical="center" wrapText="1"/>
    </xf>
    <xf numFmtId="0" fontId="12" fillId="0" borderId="4" xfId="0" applyFont="1" applyBorder="1" applyAlignment="1">
      <alignment vertical="center" wrapText="1"/>
    </xf>
    <xf numFmtId="0" fontId="13" fillId="0" borderId="3" xfId="1" applyFont="1" applyBorder="1" applyAlignment="1">
      <alignment vertical="center" wrapText="1"/>
    </xf>
    <xf numFmtId="0" fontId="13" fillId="0" borderId="4" xfId="1" applyFont="1" applyBorder="1" applyAlignment="1">
      <alignment vertical="center" wrapText="1"/>
    </xf>
    <xf numFmtId="0" fontId="10" fillId="0" borderId="0" xfId="0" applyFont="1"/>
    <xf numFmtId="0" fontId="15" fillId="5" borderId="6" xfId="0" applyFont="1" applyFill="1" applyBorder="1" applyAlignment="1">
      <alignment horizontal="center" vertical="center"/>
    </xf>
    <xf numFmtId="0" fontId="15" fillId="6" borderId="5" xfId="0" applyFont="1" applyFill="1" applyBorder="1" applyAlignment="1">
      <alignment horizontal="center" vertical="center"/>
    </xf>
    <xf numFmtId="0" fontId="17" fillId="7" borderId="5" xfId="0" applyFont="1" applyFill="1" applyBorder="1" applyAlignment="1">
      <alignment horizontal="center" vertical="center"/>
    </xf>
    <xf numFmtId="0" fontId="18" fillId="8" borderId="5" xfId="0" applyFont="1" applyFill="1" applyBorder="1" applyAlignment="1">
      <alignment horizontal="center" vertical="center"/>
    </xf>
    <xf numFmtId="0" fontId="19" fillId="9" borderId="4" xfId="0" applyFont="1" applyFill="1" applyBorder="1" applyAlignment="1">
      <alignment horizontal="center" vertical="center"/>
    </xf>
    <xf numFmtId="0" fontId="5" fillId="0" borderId="0" xfId="0" applyFont="1" applyAlignment="1">
      <alignment vertical="center"/>
    </xf>
    <xf numFmtId="0" fontId="22" fillId="0" borderId="10" xfId="0" applyFont="1" applyBorder="1" applyAlignment="1">
      <alignment vertical="center"/>
    </xf>
    <xf numFmtId="0" fontId="5" fillId="0" borderId="10" xfId="0" applyFont="1" applyBorder="1" applyAlignment="1">
      <alignment vertical="center"/>
    </xf>
    <xf numFmtId="0" fontId="1" fillId="2" borderId="1" xfId="0" applyFont="1" applyFill="1" applyBorder="1" applyAlignment="1">
      <alignment vertical="center" wrapText="1"/>
    </xf>
    <xf numFmtId="0" fontId="24" fillId="5" borderId="1" xfId="0" applyFont="1" applyFill="1" applyBorder="1" applyAlignment="1">
      <alignment vertical="center" wrapText="1" indent="1"/>
    </xf>
    <xf numFmtId="0" fontId="23" fillId="11" borderId="1" xfId="0" applyFont="1" applyFill="1" applyBorder="1" applyAlignment="1">
      <alignment vertical="center" wrapText="1" indent="1"/>
    </xf>
    <xf numFmtId="0" fontId="11" fillId="3" borderId="0" xfId="0" applyFont="1" applyFill="1" applyAlignment="1">
      <alignment vertical="center" indent="1"/>
    </xf>
    <xf numFmtId="0" fontId="25" fillId="11" borderId="1" xfId="0" applyFont="1" applyFill="1" applyBorder="1" applyAlignment="1">
      <alignment vertical="center" indent="1"/>
    </xf>
    <xf numFmtId="49" fontId="5" fillId="5" borderId="1" xfId="0" applyNumberFormat="1" applyFont="1" applyFill="1" applyBorder="1" applyAlignment="1">
      <alignment horizontal="left" vertical="center" indent="1"/>
    </xf>
    <xf numFmtId="164" fontId="5" fillId="5" borderId="1" xfId="0" applyNumberFormat="1" applyFont="1" applyFill="1" applyBorder="1" applyAlignment="1">
      <alignment horizontal="left" vertical="center" indent="1"/>
    </xf>
    <xf numFmtId="1" fontId="5" fillId="5" borderId="1" xfId="0" applyNumberFormat="1" applyFont="1" applyFill="1" applyBorder="1" applyAlignment="1">
      <alignment horizontal="left" vertical="center" indent="1"/>
    </xf>
    <xf numFmtId="164" fontId="5" fillId="0" borderId="1" xfId="0" applyNumberFormat="1" applyFont="1" applyBorder="1" applyAlignment="1">
      <alignment horizontal="left" vertical="center" indent="1"/>
    </xf>
    <xf numFmtId="0" fontId="26" fillId="0" borderId="1" xfId="0" applyFont="1" applyBorder="1" applyAlignment="1">
      <alignment horizontal="left" vertical="center" indent="1"/>
    </xf>
    <xf numFmtId="0" fontId="28" fillId="5" borderId="1" xfId="0" applyFont="1" applyFill="1" applyBorder="1" applyAlignment="1">
      <alignment vertical="center" indent="1"/>
    </xf>
    <xf numFmtId="0" fontId="29" fillId="0" borderId="0" xfId="0" applyFont="1"/>
    <xf numFmtId="0" fontId="30" fillId="0" borderId="0" xfId="0" applyFont="1"/>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9" fontId="31" fillId="0" borderId="1" xfId="0" applyNumberFormat="1" applyFont="1" applyBorder="1" applyAlignment="1">
      <alignment horizontal="center" vertical="center"/>
    </xf>
    <xf numFmtId="9" fontId="32" fillId="5" borderId="0" xfId="0" applyNumberFormat="1" applyFont="1" applyFill="1" applyAlignment="1">
      <alignment horizontal="center" vertical="center"/>
    </xf>
    <xf numFmtId="1" fontId="32" fillId="5" borderId="0" xfId="0" applyNumberFormat="1" applyFont="1" applyFill="1" applyAlignment="1">
      <alignment horizontal="center" vertical="center"/>
    </xf>
    <xf numFmtId="0" fontId="25" fillId="0" borderId="0" xfId="0" applyFont="1" applyAlignment="1">
      <alignment vertical="center"/>
    </xf>
    <xf numFmtId="0" fontId="25" fillId="11" borderId="0" xfId="0" applyFont="1" applyFill="1" applyAlignment="1">
      <alignment vertical="center"/>
    </xf>
    <xf numFmtId="0" fontId="25" fillId="11" borderId="0" xfId="0" applyFont="1" applyFill="1" applyAlignment="1">
      <alignment horizontal="center" vertical="center"/>
    </xf>
    <xf numFmtId="0" fontId="25" fillId="11" borderId="4" xfId="0" applyFont="1" applyFill="1" applyBorder="1" applyAlignment="1">
      <alignment horizontal="left" vertical="center"/>
    </xf>
    <xf numFmtId="0" fontId="25" fillId="11" borderId="4" xfId="0" applyFont="1" applyFill="1" applyBorder="1" applyAlignment="1">
      <alignment horizontal="center" vertical="center"/>
    </xf>
    <xf numFmtId="0" fontId="33" fillId="0" borderId="4"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center" vertical="center"/>
    </xf>
    <xf numFmtId="9" fontId="5" fillId="0" borderId="4" xfId="0" applyNumberFormat="1" applyFont="1" applyBorder="1" applyAlignment="1">
      <alignment horizontal="center" vertical="center"/>
    </xf>
    <xf numFmtId="0" fontId="26" fillId="0" borderId="4" xfId="0" applyFont="1" applyBorder="1" applyAlignment="1">
      <alignment horizontal="center" vertical="center"/>
    </xf>
    <xf numFmtId="0" fontId="20" fillId="0" borderId="0" xfId="0" applyFont="1" applyAlignment="1">
      <alignment vertical="center"/>
    </xf>
    <xf numFmtId="0" fontId="34" fillId="0" borderId="10" xfId="0" applyFont="1" applyBorder="1" applyAlignment="1">
      <alignment vertical="center"/>
    </xf>
    <xf numFmtId="0" fontId="21" fillId="0" borderId="0" xfId="0" applyFont="1"/>
    <xf numFmtId="18" fontId="32" fillId="5" borderId="1" xfId="0" applyNumberFormat="1" applyFont="1" applyFill="1" applyBorder="1" applyAlignment="1">
      <alignment horizontal="center" vertical="center"/>
    </xf>
    <xf numFmtId="1" fontId="32" fillId="5"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left" vertical="center"/>
    </xf>
    <xf numFmtId="0" fontId="25" fillId="11" borderId="1" xfId="0" applyFont="1" applyFill="1" applyBorder="1" applyAlignment="1">
      <alignment horizontal="center" vertical="center"/>
    </xf>
    <xf numFmtId="0" fontId="5" fillId="5" borderId="1" xfId="0" applyFont="1" applyFill="1" applyBorder="1" applyAlignment="1">
      <alignment vertical="center" indent="1"/>
    </xf>
    <xf numFmtId="18" fontId="14" fillId="0" borderId="1" xfId="0" applyNumberFormat="1" applyFont="1" applyBorder="1" applyAlignment="1">
      <alignment horizontal="center" vertical="center"/>
    </xf>
    <xf numFmtId="0" fontId="32" fillId="5" borderId="1" xfId="0" applyFont="1" applyFill="1" applyBorder="1" applyAlignment="1">
      <alignment horizontal="center" vertical="center"/>
    </xf>
    <xf numFmtId="0" fontId="25" fillId="0" borderId="11" xfId="0" applyFont="1" applyBorder="1" applyAlignment="1">
      <alignment vertical="center"/>
    </xf>
    <xf numFmtId="0" fontId="25" fillId="0" borderId="11" xfId="0" applyFont="1" applyBorder="1" applyAlignment="1">
      <alignment horizontal="center" vertical="center"/>
    </xf>
    <xf numFmtId="0" fontId="25" fillId="0" borderId="11" xfId="0" applyFont="1" applyBorder="1" applyAlignment="1">
      <alignment horizontal="left" vertical="center" indent="1"/>
    </xf>
    <xf numFmtId="0" fontId="25" fillId="0" borderId="0" xfId="0" applyFont="1" applyAlignment="1">
      <alignment vertical="center" indent="1"/>
    </xf>
    <xf numFmtId="18" fontId="25" fillId="0" borderId="0" xfId="0" applyNumberFormat="1" applyFont="1" applyAlignment="1">
      <alignment horizontal="center" vertical="center"/>
    </xf>
    <xf numFmtId="0" fontId="25" fillId="0" borderId="0" xfId="0" applyFont="1" applyAlignment="1">
      <alignment horizontal="center" vertical="center"/>
    </xf>
    <xf numFmtId="0" fontId="25" fillId="0" borderId="11" xfId="0" applyFont="1" applyBorder="1" applyAlignment="1">
      <alignment vertical="center" inden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164" fontId="1" fillId="2" borderId="1" xfId="0" applyNumberFormat="1" applyFont="1" applyFill="1" applyBorder="1" applyAlignment="1">
      <alignment horizontal="center" vertical="center"/>
    </xf>
    <xf numFmtId="1" fontId="1" fillId="0" borderId="1" xfId="0" applyNumberFormat="1" applyFont="1" applyBorder="1" applyAlignment="1">
      <alignment horizontal="center" vertical="center"/>
    </xf>
    <xf numFmtId="0" fontId="31" fillId="0" borderId="1" xfId="0" applyFont="1" applyBorder="1" applyAlignment="1">
      <alignment horizontal="center" vertical="center"/>
    </xf>
    <xf numFmtId="1" fontId="33" fillId="0" borderId="3" xfId="0" applyNumberFormat="1" applyFont="1" applyBorder="1" applyAlignment="1">
      <alignment horizontal="center" vertical="center"/>
    </xf>
    <xf numFmtId="0" fontId="27" fillId="0" borderId="3" xfId="0" applyFont="1" applyBorder="1" applyAlignment="1">
      <alignment horizontal="center" vertical="center"/>
    </xf>
    <xf numFmtId="1" fontId="33" fillId="0" borderId="4" xfId="0" applyNumberFormat="1" applyFont="1" applyBorder="1" applyAlignment="1">
      <alignment horizontal="center" vertical="center"/>
    </xf>
    <xf numFmtId="0" fontId="27" fillId="0" borderId="4" xfId="0" applyFont="1" applyBorder="1" applyAlignment="1">
      <alignment horizontal="center" vertical="center"/>
    </xf>
    <xf numFmtId="1" fontId="32" fillId="5" borderId="4" xfId="0" applyNumberFormat="1" applyFont="1" applyFill="1" applyBorder="1" applyAlignment="1">
      <alignment horizontal="center" vertical="center"/>
    </xf>
    <xf numFmtId="9" fontId="33" fillId="0" borderId="4" xfId="0" applyNumberFormat="1" applyFont="1" applyBorder="1" applyAlignment="1">
      <alignment horizontal="center" vertical="center"/>
    </xf>
    <xf numFmtId="9" fontId="32" fillId="5" borderId="4" xfId="0" applyNumberFormat="1" applyFont="1" applyFill="1" applyBorder="1" applyAlignment="1">
      <alignment horizontal="center" vertical="center"/>
    </xf>
    <xf numFmtId="165" fontId="33" fillId="0" borderId="4" xfId="0" applyNumberFormat="1" applyFont="1" applyBorder="1" applyAlignment="1">
      <alignment horizontal="center" vertical="center"/>
    </xf>
    <xf numFmtId="0" fontId="11" fillId="12" borderId="0" xfId="0" applyFont="1" applyFill="1" applyAlignment="1">
      <alignment vertical="center"/>
    </xf>
    <xf numFmtId="0" fontId="30" fillId="11" borderId="0" xfId="0" applyFont="1" applyFill="1"/>
    <xf numFmtId="1" fontId="29" fillId="0" borderId="0" xfId="0" applyNumberFormat="1" applyFont="1"/>
    <xf numFmtId="9" fontId="29" fillId="0" borderId="0" xfId="0" applyNumberFormat="1" applyFont="1"/>
    <xf numFmtId="0" fontId="21" fillId="10" borderId="8"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9" xfId="0" applyFont="1" applyFill="1" applyBorder="1" applyAlignment="1">
      <alignment horizontal="left" vertical="center" wrapText="1"/>
    </xf>
    <xf numFmtId="0" fontId="16" fillId="0" borderId="6" xfId="0" applyFont="1" applyBorder="1" applyAlignment="1">
      <alignment horizontal="left" wrapText="1"/>
    </xf>
    <xf numFmtId="0" fontId="0" fillId="0" borderId="6" xfId="0" applyBorder="1"/>
    <xf numFmtId="0" fontId="16" fillId="0" borderId="0" xfId="0" applyFont="1" applyAlignment="1">
      <alignment horizontal="left" wrapText="1"/>
    </xf>
    <xf numFmtId="0" fontId="0" fillId="0" borderId="0" xfId="0"/>
    <xf numFmtId="0" fontId="9" fillId="0" borderId="0" xfId="0" applyFont="1" applyAlignment="1">
      <alignment vertical="center" wrapText="1"/>
    </xf>
    <xf numFmtId="0" fontId="5" fillId="0" borderId="0" xfId="0" applyFont="1"/>
    <xf numFmtId="0" fontId="16" fillId="0" borderId="6" xfId="0" applyFont="1" applyBorder="1" applyAlignment="1">
      <alignment vertical="center"/>
    </xf>
    <xf numFmtId="0" fontId="0" fillId="0" borderId="6" xfId="0" applyBorder="1" applyAlignment="1">
      <alignment vertical="center"/>
    </xf>
    <xf numFmtId="0" fontId="16" fillId="0" borderId="5" xfId="0" applyFont="1" applyBorder="1" applyAlignment="1">
      <alignment vertical="center"/>
    </xf>
    <xf numFmtId="0" fontId="0" fillId="0" borderId="5" xfId="0" applyBorder="1" applyAlignment="1">
      <alignment vertical="center"/>
    </xf>
    <xf numFmtId="0" fontId="16" fillId="0" borderId="4" xfId="0" applyFont="1" applyBorder="1" applyAlignment="1">
      <alignment vertical="center"/>
    </xf>
    <xf numFmtId="0" fontId="0" fillId="0" borderId="4" xfId="0" applyBorder="1" applyAlignment="1">
      <alignment vertical="center"/>
    </xf>
    <xf numFmtId="0" fontId="36" fillId="11" borderId="12" xfId="0" applyFont="1" applyFill="1" applyBorder="1" applyAlignment="1">
      <alignment horizontal="center" vertical="center"/>
    </xf>
    <xf numFmtId="0" fontId="0" fillId="11" borderId="12" xfId="0" applyFill="1" applyBorder="1" applyAlignment="1">
      <alignment horizontal="center" vertical="center"/>
    </xf>
    <xf numFmtId="9" fontId="37" fillId="11" borderId="0" xfId="0" applyNumberFormat="1" applyFont="1" applyFill="1" applyAlignment="1">
      <alignment horizontal="center" vertical="center"/>
    </xf>
    <xf numFmtId="0" fontId="0" fillId="11" borderId="0" xfId="0" applyFill="1" applyAlignment="1">
      <alignment horizontal="center" vertical="center"/>
    </xf>
    <xf numFmtId="0" fontId="38" fillId="11" borderId="0" xfId="0" applyFont="1" applyFill="1" applyAlignment="1">
      <alignment horizontal="center" vertical="center"/>
    </xf>
    <xf numFmtId="0" fontId="39" fillId="11" borderId="0" xfId="0" applyFont="1" applyFill="1" applyAlignment="1">
      <alignment horizontal="center" vertical="center"/>
    </xf>
    <xf numFmtId="0" fontId="25" fillId="11" borderId="0" xfId="0" applyFont="1" applyFill="1" applyAlignment="1">
      <alignment horizontal="center" vertical="center"/>
    </xf>
    <xf numFmtId="0" fontId="16" fillId="0" borderId="4" xfId="0" applyFont="1" applyBorder="1" applyAlignment="1">
      <alignment vertical="center" indent="1"/>
    </xf>
    <xf numFmtId="0" fontId="4" fillId="0" borderId="4" xfId="0" applyFont="1" applyBorder="1" applyAlignment="1">
      <alignment horizontal="center" vertical="center"/>
    </xf>
    <xf numFmtId="0" fontId="35" fillId="0" borderId="4" xfId="0" applyFont="1" applyBorder="1" applyAlignment="1">
      <alignment vertical="center" indent="1"/>
    </xf>
    <xf numFmtId="0" fontId="13" fillId="0" borderId="0" xfId="0" applyFont="1" applyAlignment="1">
      <alignment vertical="center" indent="1"/>
    </xf>
    <xf numFmtId="0" fontId="0" fillId="0" borderId="0" xfId="0" applyAlignment="1">
      <alignment vertical="center"/>
    </xf>
    <xf numFmtId="1" fontId="37" fillId="11" borderId="0" xfId="0" applyNumberFormat="1" applyFont="1" applyFill="1" applyAlignment="1">
      <alignment horizontal="center" vertical="center"/>
    </xf>
    <xf numFmtId="0" fontId="16" fillId="0" borderId="3" xfId="0" applyFont="1" applyBorder="1" applyAlignment="1">
      <alignment vertical="center" indent="1"/>
    </xf>
    <xf numFmtId="0" fontId="0" fillId="0" borderId="3" xfId="0" applyBorder="1" applyAlignment="1">
      <alignment vertical="center"/>
    </xf>
    <xf numFmtId="0" fontId="4" fillId="0" borderId="3" xfId="0" applyFont="1" applyBorder="1" applyAlignment="1">
      <alignment horizontal="center" vertical="center"/>
    </xf>
    <xf numFmtId="0" fontId="35" fillId="0" borderId="3" xfId="0" applyFont="1" applyBorder="1" applyAlignment="1">
      <alignment vertical="center" indent="1"/>
    </xf>
  </cellXfs>
  <cellStyles count="2">
    <cellStyle name="Hyperlink" xfId="1" builtinId="8"/>
    <cellStyle name="Normal" xfId="0" builtinId="0"/>
  </cellStyles>
  <dxfs count="73">
    <dxf>
      <font>
        <color rgb="FF9B1C1C"/>
      </font>
      <fill>
        <patternFill patternType="solid">
          <fgColor indexed="64"/>
          <bgColor rgb="FFF8CFCB"/>
        </patternFill>
      </fill>
    </dxf>
    <dxf>
      <font>
        <color rgb="FF7A5200"/>
      </font>
      <fill>
        <patternFill patternType="solid">
          <fgColor indexed="64"/>
          <bgColor rgb="FFFFF1C2"/>
        </patternFill>
      </fill>
    </dxf>
    <dxf>
      <font>
        <color rgb="FF1E6B3A"/>
      </font>
      <fill>
        <patternFill patternType="solid">
          <fgColor indexed="64"/>
          <bgColor rgb="FFCFEBD5"/>
        </patternFill>
      </fill>
    </dxf>
    <dxf>
      <font>
        <color rgb="FF9B1C1C"/>
      </font>
      <fill>
        <patternFill patternType="solid">
          <fgColor indexed="64"/>
          <bgColor rgb="FFF8CFCB"/>
        </patternFill>
      </fill>
    </dxf>
    <dxf>
      <font>
        <color rgb="FF7A5200"/>
      </font>
      <fill>
        <patternFill patternType="solid">
          <fgColor indexed="64"/>
          <bgColor rgb="FFFFF1C2"/>
        </patternFill>
      </fill>
    </dxf>
    <dxf>
      <font>
        <color rgb="FF1E6B3A"/>
      </font>
      <fill>
        <patternFill patternType="solid">
          <fgColor indexed="64"/>
          <bgColor rgb="FFCFEBD5"/>
        </patternFill>
      </fill>
    </dxf>
    <dxf>
      <font>
        <color rgb="FF9B1C1C"/>
      </font>
      <fill>
        <patternFill patternType="solid">
          <fgColor indexed="64"/>
          <bgColor rgb="FFF8CFCB"/>
        </patternFill>
      </fill>
    </dxf>
    <dxf>
      <font>
        <color rgb="FF7A5200"/>
      </font>
      <fill>
        <patternFill patternType="solid">
          <fgColor indexed="64"/>
          <bgColor rgb="FFFFF1C2"/>
        </patternFill>
      </fill>
    </dxf>
    <dxf>
      <font>
        <color rgb="FF1E6B3A"/>
      </font>
      <fill>
        <patternFill patternType="solid">
          <fgColor indexed="64"/>
          <bgColor rgb="FFCFEBD5"/>
        </patternFill>
      </fill>
    </dxf>
    <dxf>
      <font>
        <color rgb="FFB0B8C4"/>
      </font>
    </dxf>
    <dxf>
      <font>
        <color rgb="FF9B1C1C"/>
      </font>
      <fill>
        <patternFill patternType="solid">
          <fgColor indexed="64"/>
          <bgColor rgb="FFF8CFCB"/>
        </patternFill>
      </fill>
    </dxf>
    <dxf>
      <font>
        <color rgb="FF7A5200"/>
      </font>
      <fill>
        <patternFill patternType="solid">
          <fgColor indexed="64"/>
          <bgColor rgb="FFFFF1C2"/>
        </patternFill>
      </fill>
    </dxf>
    <dxf>
      <font>
        <color rgb="FF1E6B3A"/>
      </font>
      <fill>
        <patternFill patternType="solid">
          <fgColor indexed="64"/>
          <bgColor rgb="FFCFEBD5"/>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b/>
        <i val="0"/>
        <color rgb="FF9B1C1C"/>
      </font>
    </dxf>
    <dxf>
      <font>
        <color rgb="FF7A5200"/>
      </font>
      <fill>
        <patternFill patternType="solid">
          <fgColor indexed="64"/>
          <bgColor rgb="FFFFF1C2"/>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color rgb="FF9B1C1C"/>
      </font>
    </dxf>
    <dxf>
      <font>
        <color rgb="FF7A5200"/>
      </font>
      <fill>
        <patternFill patternType="solid">
          <fgColor indexed="64"/>
          <bgColor rgb="FFFFF1C2"/>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color rgb="FF1E6B3A"/>
      </font>
      <fill>
        <patternFill patternType="solid">
          <fgColor indexed="64"/>
          <bgColor rgb="FFCFEBD5"/>
        </patternFill>
      </fill>
    </dxf>
    <dxf>
      <font>
        <color rgb="FF7A5200"/>
      </font>
      <fill>
        <patternFill patternType="solid">
          <fgColor indexed="64"/>
          <bgColor rgb="FFFFF1C2"/>
        </patternFill>
      </fill>
    </dxf>
    <dxf>
      <font>
        <color rgb="FF9B1C1C"/>
      </font>
      <fill>
        <patternFill patternType="solid">
          <fgColor indexed="64"/>
          <bgColor rgb="FFF8CFCB"/>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color rgb="FF9B1C1C"/>
      </font>
      <fill>
        <patternFill patternType="solid">
          <fgColor indexed="64"/>
          <bgColor rgb="FFF8CFCB"/>
        </patternFill>
      </fill>
    </dxf>
    <dxf>
      <font>
        <color rgb="FF7A5200"/>
      </font>
      <fill>
        <patternFill patternType="solid">
          <fgColor indexed="64"/>
          <bgColor rgb="FFFFF1C2"/>
        </patternFill>
      </fill>
    </dxf>
    <dxf>
      <font>
        <color rgb="FF9B1C1C"/>
      </font>
      <fill>
        <patternFill patternType="solid">
          <fgColor indexed="64"/>
          <bgColor rgb="FFF8CFCB"/>
        </patternFill>
      </fill>
    </dxf>
    <dxf>
      <font>
        <color rgb="FF1E6B3A"/>
      </font>
      <fill>
        <patternFill patternType="solid">
          <fgColor indexed="64"/>
          <bgColor rgb="FFCFEBD5"/>
        </patternFill>
      </fill>
    </dxf>
    <dxf>
      <font>
        <color rgb="FF7A5200"/>
      </font>
      <fill>
        <patternFill patternType="solid">
          <fgColor indexed="64"/>
          <bgColor rgb="FFFFF1C2"/>
        </patternFill>
      </fill>
    </dxf>
    <dxf>
      <font>
        <color rgb="FF9B1C1C"/>
      </font>
      <fill>
        <patternFill patternType="solid">
          <fgColor indexed="64"/>
          <bgColor rgb="FFF8CFCB"/>
        </patternFill>
      </fill>
    </dxf>
    <dxf>
      <font>
        <name val="Calibri"/>
      </font>
      <numFmt numFmtId="1" formatCode="0"/>
      <alignment horizontal="center" vertical="center" wrapText="0"/>
    </dxf>
    <dxf>
      <font>
        <name val="Calibri"/>
      </font>
      <alignment horizontal="center" vertical="center" wrapText="0"/>
    </dxf>
    <dxf>
      <font>
        <name val="Calibri"/>
      </font>
      <numFmt numFmtId="1" formatCode="0"/>
      <alignment horizontal="center" vertical="center" wrapText="0"/>
    </dxf>
    <dxf>
      <font>
        <b/>
        <name val="Calibri"/>
      </font>
      <alignment horizontal="center" vertical="center" wrapText="0"/>
    </dxf>
    <dxf>
      <font>
        <name val="Calibri"/>
      </font>
      <alignment horizontal="center" vertical="center" wrapText="0"/>
    </dxf>
    <dxf>
      <font>
        <name val="Calibri"/>
      </font>
      <alignment horizontal="center" vertical="center" wrapText="0"/>
    </dxf>
    <dxf>
      <font>
        <name val="Calibri"/>
      </font>
      <alignment vertical="center" wrapText="0"/>
    </dxf>
    <dxf>
      <font>
        <name val="Calibri"/>
      </font>
      <alignment vertical="center" wrapText="0"/>
    </dxf>
    <dxf>
      <font>
        <name val="Calibri"/>
      </font>
      <alignment horizontal="left" vertical="center" wrapText="0"/>
    </dxf>
    <dxf>
      <font>
        <name val="Calibri"/>
      </font>
      <alignment horizontal="center" vertical="center" wrapText="0"/>
    </dxf>
    <dxf>
      <font>
        <name val="Calibri"/>
      </font>
      <alignment horizontal="left" vertical="center" wrapText="0"/>
    </dxf>
    <dxf>
      <font>
        <name val="Calibri"/>
      </font>
    </dxf>
    <dxf>
      <font>
        <name val="Calibri"/>
      </font>
      <alignment vertical="center" wrapText="0"/>
    </dxf>
    <dxf>
      <font>
        <b/>
        <color rgb="FFFFFFFF"/>
        <name val="Calibri"/>
      </font>
      <fill>
        <patternFill patternType="solid">
          <fgColor indexed="64"/>
          <bgColor rgb="FF153F8A"/>
        </patternFill>
      </fill>
      <alignment horizontal="center" vertical="center" wrapText="1"/>
    </dxf>
    <dxf>
      <font>
        <b/>
        <name val="Calibri"/>
      </font>
      <numFmt numFmtId="13" formatCode="0%"/>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horizontal="center" vertical="center"/>
    </dxf>
    <dxf>
      <font>
        <name val="Calibri"/>
      </font>
      <alignment vertical="center"/>
    </dxf>
    <dxf>
      <font>
        <name val="Calibri"/>
      </font>
      <alignment vertical="center"/>
    </dxf>
    <dxf>
      <font>
        <name val="Calibri"/>
      </font>
      <alignment vertical="center" wrapText="0"/>
    </dxf>
    <dxf>
      <font>
        <name val="Calibri"/>
      </font>
      <alignment vertical="center"/>
    </dxf>
    <dxf>
      <font>
        <name val="Calibri"/>
      </font>
    </dxf>
    <dxf>
      <font>
        <name val="Calibri"/>
      </font>
      <alignment vertical="center"/>
    </dxf>
    <dxf>
      <font>
        <b/>
        <color rgb="FFFFFFFF"/>
        <name val="Calibri"/>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r>
              <a:rPr lang="en-US"/>
              <a:t>Actions by status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endParaRPr lang="en-US"/>
        </a:p>
      </c:txPr>
    </c:title>
    <c:autoTitleDeleted val="0"/>
    <c:plotArea>
      <c:layout/>
      <c:barChart>
        <c:barDir val="col"/>
        <c:grouping val="clustered"/>
        <c:varyColors val="0"/>
        <c:ser>
          <c:idx val="0"/>
          <c:order val="0"/>
          <c:tx>
            <c:strRef>
              <c:f>Metrics!$C$60</c:f>
              <c:strCache>
                <c:ptCount val="1"/>
                <c:pt idx="0">
                  <c:v>Actions</c:v>
                </c:pt>
              </c:strCache>
            </c:strRef>
          </c:tx>
          <c:spPr>
            <a:solidFill>
              <a:srgbClr val="3A9D5D"/>
            </a:solidFill>
            <a:ln>
              <a:noFill/>
            </a:ln>
            <a:effectLst/>
          </c:spPr>
          <c:invertIfNegative val="0"/>
          <c:dPt>
            <c:idx val="1"/>
            <c:invertIfNegative val="0"/>
            <c:bubble3D val="0"/>
            <c:spPr>
              <a:solidFill>
                <a:srgbClr val="F2B632"/>
              </a:solidFill>
              <a:ln>
                <a:noFill/>
              </a:ln>
              <a:effectLst/>
            </c:spPr>
            <c:extLst>
              <c:ext xmlns:c16="http://schemas.microsoft.com/office/drawing/2014/chart" uri="{C3380CC4-5D6E-409C-BE32-E72D297353CC}">
                <c16:uniqueId val="{00000002-0275-4C43-9B05-68D3D5EFEADA}"/>
              </c:ext>
            </c:extLst>
          </c:dPt>
          <c:dPt>
            <c:idx val="2"/>
            <c:invertIfNegative val="0"/>
            <c:bubble3D val="0"/>
            <c:spPr>
              <a:solidFill>
                <a:srgbClr val="D64545"/>
              </a:solidFill>
              <a:ln>
                <a:noFill/>
              </a:ln>
              <a:effectLst/>
            </c:spPr>
            <c:extLst>
              <c:ext xmlns:c16="http://schemas.microsoft.com/office/drawing/2014/chart" uri="{C3380CC4-5D6E-409C-BE32-E72D297353CC}">
                <c16:uniqueId val="{00000003-0275-4C43-9B05-68D3D5EFEAD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F29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Metrics!$B$61:$B$63</c:f>
              <c:strCache>
                <c:ptCount val="3"/>
                <c:pt idx="0">
                  <c:v>Closed</c:v>
                </c:pt>
                <c:pt idx="1">
                  <c:v>Open</c:v>
                </c:pt>
                <c:pt idx="2">
                  <c:v>Overdue</c:v>
                </c:pt>
              </c:strCache>
            </c:strRef>
          </c:cat>
          <c:val>
            <c:numRef>
              <c:f>Metrics!$C$61:$C$63</c:f>
              <c:numCache>
                <c:formatCode>0</c:formatCode>
                <c:ptCount val="3"/>
                <c:pt idx="0">
                  <c:v>8</c:v>
                </c:pt>
                <c:pt idx="1">
                  <c:v>2</c:v>
                </c:pt>
                <c:pt idx="2">
                  <c:v>1</c:v>
                </c:pt>
              </c:numCache>
            </c:numRef>
          </c:val>
          <c:extLst>
            <c:ext xmlns:c16="http://schemas.microsoft.com/office/drawing/2014/chart" uri="{C3380CC4-5D6E-409C-BE32-E72D297353CC}">
              <c16:uniqueId val="{00000000-0275-4C43-9B05-68D3D5EFEADA}"/>
            </c:ext>
          </c:extLst>
        </c:ser>
        <c:dLbls>
          <c:showLegendKey val="0"/>
          <c:showVal val="0"/>
          <c:showCatName val="0"/>
          <c:showSerName val="0"/>
          <c:showPercent val="0"/>
          <c:showBubbleSize val="0"/>
        </c:dLbls>
        <c:gapWidth val="60"/>
        <c:overlap val="-27"/>
        <c:axId val="72823584"/>
        <c:axId val="2124897359"/>
      </c:barChart>
      <c:catAx>
        <c:axId val="72823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1F2933"/>
                </a:solidFill>
                <a:latin typeface="Calibri"/>
                <a:ea typeface="Calibri"/>
                <a:cs typeface="Calibri"/>
              </a:defRPr>
            </a:pPr>
            <a:endParaRPr lang="en-US"/>
          </a:p>
        </c:txPr>
        <c:crossAx val="2124897359"/>
        <c:crosses val="autoZero"/>
        <c:auto val="1"/>
        <c:lblAlgn val="ctr"/>
        <c:lblOffset val="100"/>
        <c:noMultiLvlLbl val="0"/>
      </c:catAx>
      <c:valAx>
        <c:axId val="2124897359"/>
        <c:scaling>
          <c:orientation val="minMax"/>
        </c:scaling>
        <c:delete val="0"/>
        <c:axPos val="l"/>
        <c:majorGridlines>
          <c:spPr>
            <a:ln w="9525" cap="flat" cmpd="sng" algn="ctr">
              <a:solidFill>
                <a:srgbClr val="E3E8EF"/>
              </a:solidFill>
              <a:prstDash val="solid"/>
              <a:round/>
              <a:headEnd type="none" w="med" len="med"/>
              <a:tailEnd type="none" w="med" len="me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4D5B6B"/>
                </a:solidFill>
                <a:latin typeface="Calibri"/>
                <a:ea typeface="Calibri"/>
                <a:cs typeface="Calibri"/>
              </a:defRPr>
            </a:pPr>
            <a:endParaRPr lang="en-US"/>
          </a:p>
        </c:txPr>
        <c:crossAx val="72823584"/>
        <c:crosses val="autoZero"/>
        <c:crossBetween val="between"/>
        <c:majorUnit val="2"/>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C5CDD8"/>
      </a:solidFill>
      <a:prstDash val="solid"/>
      <a:round/>
      <a:headEnd type="none" w="med" len="med"/>
      <a:tailEnd type="none" w="med" len="med"/>
    </a:ln>
    <a:effectLst/>
  </c:spPr>
  <c:txPr>
    <a:bodyPr/>
    <a:lstStyle/>
    <a:p>
      <a:pPr>
        <a:defRPr>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r>
              <a:rPr lang="en-US"/>
              <a:t>Monthly attendance vs target</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endParaRPr lang="en-US"/>
        </a:p>
      </c:txPr>
    </c:title>
    <c:autoTitleDeleted val="0"/>
    <c:plotArea>
      <c:layout/>
      <c:barChart>
        <c:barDir val="col"/>
        <c:grouping val="clustered"/>
        <c:varyColors val="0"/>
        <c:ser>
          <c:idx val="0"/>
          <c:order val="0"/>
          <c:tx>
            <c:v>Attendance</c:v>
          </c:tx>
          <c:spPr>
            <a:solidFill>
              <a:srgbClr val="0E7C86"/>
            </a:solidFill>
            <a:ln>
              <a:noFill/>
            </a:ln>
            <a:effectLst/>
          </c:spPr>
          <c:invertIfNegative val="0"/>
          <c:cat>
            <c:strRef>
              <c:f>Metrics!$B$66:$B$77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Metrics!$C$66:$C$77</c:f>
              <c:numCache>
                <c:formatCode>0%</c:formatCode>
                <c:ptCount val="12"/>
                <c:pt idx="0">
                  <c:v>1</c:v>
                </c:pt>
                <c:pt idx="1">
                  <c:v>0.875</c:v>
                </c:pt>
                <c:pt idx="2">
                  <c:v>0.875</c:v>
                </c:pt>
                <c:pt idx="3">
                  <c:v>0.875</c:v>
                </c:pt>
                <c:pt idx="4">
                  <c:v>0.875</c:v>
                </c:pt>
                <c:pt idx="5">
                  <c:v>0.75</c:v>
                </c:pt>
                <c:pt idx="6">
                  <c:v>0.875</c:v>
                </c:pt>
                <c:pt idx="7">
                  <c:v>0.875</c:v>
                </c:pt>
                <c:pt idx="8">
                  <c:v>1</c:v>
                </c:pt>
                <c:pt idx="9">
                  <c:v>#N/A</c:v>
                </c:pt>
                <c:pt idx="10">
                  <c:v>#N/A</c:v>
                </c:pt>
                <c:pt idx="11">
                  <c:v>#N/A</c:v>
                </c:pt>
              </c:numCache>
            </c:numRef>
          </c:val>
          <c:extLst>
            <c:ext xmlns:c16="http://schemas.microsoft.com/office/drawing/2014/chart" uri="{C3380CC4-5D6E-409C-BE32-E72D297353CC}">
              <c16:uniqueId val="{00000000-C873-422A-95C9-F7C1B53115F4}"/>
            </c:ext>
          </c:extLst>
        </c:ser>
        <c:dLbls>
          <c:showLegendKey val="0"/>
          <c:showVal val="0"/>
          <c:showCatName val="0"/>
          <c:showSerName val="0"/>
          <c:showPercent val="0"/>
          <c:showBubbleSize val="0"/>
        </c:dLbls>
        <c:gapWidth val="50"/>
        <c:overlap val="-27"/>
        <c:axId val="72813840"/>
        <c:axId val="2124914639"/>
      </c:barChart>
      <c:lineChart>
        <c:grouping val="standard"/>
        <c:varyColors val="0"/>
        <c:ser>
          <c:idx val="1"/>
          <c:order val="1"/>
          <c:tx>
            <c:v>Target</c:v>
          </c:tx>
          <c:spPr>
            <a:ln w="25400" cap="flat" cmpd="sng" algn="ctr">
              <a:solidFill>
                <a:srgbClr val="D64545"/>
              </a:solidFill>
              <a:prstDash val="lgDash"/>
              <a:round/>
              <a:headEnd type="none" w="med" len="med"/>
              <a:tailEnd type="none" w="med" len="med"/>
            </a:ln>
            <a:effectLst/>
          </c:spPr>
          <c:marker>
            <c:symbol val="none"/>
          </c:marker>
          <c:cat>
            <c:strRef>
              <c:f>Metrics!$B$66:$B$77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Metrics!$E$66:$E$77</c:f>
              <c:numCache>
                <c:formatCode>0%</c:formatCode>
                <c:ptCount val="12"/>
                <c:pt idx="0">
                  <c:v>0.85</c:v>
                </c:pt>
                <c:pt idx="1">
                  <c:v>0.85</c:v>
                </c:pt>
                <c:pt idx="2">
                  <c:v>0.85</c:v>
                </c:pt>
                <c:pt idx="3">
                  <c:v>0.85</c:v>
                </c:pt>
                <c:pt idx="4">
                  <c:v>0.85</c:v>
                </c:pt>
                <c:pt idx="5">
                  <c:v>0.85</c:v>
                </c:pt>
                <c:pt idx="6">
                  <c:v>0.85</c:v>
                </c:pt>
                <c:pt idx="7">
                  <c:v>0.85</c:v>
                </c:pt>
                <c:pt idx="8">
                  <c:v>0.85</c:v>
                </c:pt>
                <c:pt idx="9">
                  <c:v>0.85</c:v>
                </c:pt>
                <c:pt idx="10">
                  <c:v>0.85</c:v>
                </c:pt>
                <c:pt idx="11">
                  <c:v>0.85</c:v>
                </c:pt>
              </c:numCache>
            </c:numRef>
          </c:val>
          <c:smooth val="0"/>
          <c:extLst>
            <c:ext xmlns:c16="http://schemas.microsoft.com/office/drawing/2014/chart" uri="{C3380CC4-5D6E-409C-BE32-E72D297353CC}">
              <c16:uniqueId val="{00000001-C873-422A-95C9-F7C1B53115F4}"/>
            </c:ext>
          </c:extLst>
        </c:ser>
        <c:dLbls>
          <c:showLegendKey val="0"/>
          <c:showVal val="0"/>
          <c:showCatName val="0"/>
          <c:showSerName val="0"/>
          <c:showPercent val="0"/>
          <c:showBubbleSize val="0"/>
        </c:dLbls>
        <c:marker val="1"/>
        <c:smooth val="0"/>
        <c:axId val="72813840"/>
        <c:axId val="2124914639"/>
      </c:lineChart>
      <c:catAx>
        <c:axId val="72813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2124914639"/>
        <c:crosses val="autoZero"/>
        <c:auto val="1"/>
        <c:lblAlgn val="ctr"/>
        <c:lblOffset val="100"/>
        <c:noMultiLvlLbl val="0"/>
      </c:catAx>
      <c:valAx>
        <c:axId val="2124914639"/>
        <c:scaling>
          <c:orientation val="minMax"/>
          <c:max val="1"/>
          <c:min val="0"/>
        </c:scaling>
        <c:delete val="0"/>
        <c:axPos val="l"/>
        <c:majorGridlines>
          <c:spPr>
            <a:ln w="9525" cap="flat" cmpd="sng" algn="ctr">
              <a:solidFill>
                <a:srgbClr val="E3E8EF"/>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72813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C5CDD8"/>
      </a:solidFill>
      <a:prstDash val="solid"/>
      <a:round/>
      <a:headEnd type="none" w="med" len="med"/>
      <a:tailEnd type="none" w="med" len="med"/>
    </a:ln>
    <a:effectLst/>
  </c:spPr>
  <c:txPr>
    <a:bodyPr/>
    <a:lstStyle/>
    <a:p>
      <a:pPr>
        <a:defRPr>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r>
              <a:rPr lang="en-US"/>
              <a:t>Actions by source and status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Calibri"/>
              <a:ea typeface="Calibri"/>
              <a:cs typeface="Calibri"/>
            </a:defRPr>
          </a:pPr>
          <a:endParaRPr lang="en-US"/>
        </a:p>
      </c:txPr>
    </c:title>
    <c:autoTitleDeleted val="0"/>
    <c:plotArea>
      <c:layout/>
      <c:barChart>
        <c:barDir val="col"/>
        <c:grouping val="stacked"/>
        <c:varyColors val="0"/>
        <c:ser>
          <c:idx val="0"/>
          <c:order val="0"/>
          <c:tx>
            <c:v>Closed</c:v>
          </c:tx>
          <c:spPr>
            <a:solidFill>
              <a:srgbClr val="3A9D5D"/>
            </a:solidFill>
            <a:ln>
              <a:noFill/>
            </a:ln>
            <a:effectLst/>
          </c:spPr>
          <c:invertIfNegative val="0"/>
          <c:cat>
            <c:strRef>
              <c:f>Metrics!$B$80:$B$86</c:f>
              <c:strCache>
                <c:ptCount val="7"/>
                <c:pt idx="0">
                  <c:v>Inspection</c:v>
                </c:pt>
                <c:pt idx="1">
                  <c:v>Hazard report</c:v>
                </c:pt>
                <c:pt idx="2">
                  <c:v>Incident</c:v>
                </c:pt>
                <c:pt idx="3">
                  <c:v>Near miss</c:v>
                </c:pt>
                <c:pt idx="4">
                  <c:v>Audit</c:v>
                </c:pt>
                <c:pt idx="5">
                  <c:v>Committee</c:v>
                </c:pt>
                <c:pt idx="6">
                  <c:v>Other</c:v>
                </c:pt>
              </c:strCache>
            </c:strRef>
          </c:cat>
          <c:val>
            <c:numRef>
              <c:f>Metrics!$C$80:$C$86</c:f>
              <c:numCache>
                <c:formatCode>General</c:formatCode>
                <c:ptCount val="7"/>
                <c:pt idx="0">
                  <c:v>2</c:v>
                </c:pt>
                <c:pt idx="1">
                  <c:v>2</c:v>
                </c:pt>
                <c:pt idx="2">
                  <c:v>1</c:v>
                </c:pt>
                <c:pt idx="3">
                  <c:v>1</c:v>
                </c:pt>
                <c:pt idx="4">
                  <c:v>1</c:v>
                </c:pt>
                <c:pt idx="5">
                  <c:v>1</c:v>
                </c:pt>
                <c:pt idx="6">
                  <c:v>0</c:v>
                </c:pt>
              </c:numCache>
            </c:numRef>
          </c:val>
          <c:extLst>
            <c:ext xmlns:c16="http://schemas.microsoft.com/office/drawing/2014/chart" uri="{C3380CC4-5D6E-409C-BE32-E72D297353CC}">
              <c16:uniqueId val="{00000000-2796-4844-8036-994C040D2C7A}"/>
            </c:ext>
          </c:extLst>
        </c:ser>
        <c:ser>
          <c:idx val="1"/>
          <c:order val="1"/>
          <c:tx>
            <c:v>Open</c:v>
          </c:tx>
          <c:spPr>
            <a:solidFill>
              <a:srgbClr val="F2B632"/>
            </a:solidFill>
            <a:ln>
              <a:noFill/>
            </a:ln>
            <a:effectLst/>
          </c:spPr>
          <c:invertIfNegative val="0"/>
          <c:cat>
            <c:strRef>
              <c:f>Metrics!$B$80:$B$86</c:f>
              <c:strCache>
                <c:ptCount val="7"/>
                <c:pt idx="0">
                  <c:v>Inspection</c:v>
                </c:pt>
                <c:pt idx="1">
                  <c:v>Hazard report</c:v>
                </c:pt>
                <c:pt idx="2">
                  <c:v>Incident</c:v>
                </c:pt>
                <c:pt idx="3">
                  <c:v>Near miss</c:v>
                </c:pt>
                <c:pt idx="4">
                  <c:v>Audit</c:v>
                </c:pt>
                <c:pt idx="5">
                  <c:v>Committee</c:v>
                </c:pt>
                <c:pt idx="6">
                  <c:v>Other</c:v>
                </c:pt>
              </c:strCache>
            </c:strRef>
          </c:cat>
          <c:val>
            <c:numRef>
              <c:f>Metrics!$E$80:$E$86</c:f>
              <c:numCache>
                <c:formatCode>General</c:formatCode>
                <c:ptCount val="7"/>
                <c:pt idx="0">
                  <c:v>0</c:v>
                </c:pt>
                <c:pt idx="1">
                  <c:v>0</c:v>
                </c:pt>
                <c:pt idx="2">
                  <c:v>1</c:v>
                </c:pt>
                <c:pt idx="3">
                  <c:v>0</c:v>
                </c:pt>
                <c:pt idx="4">
                  <c:v>0</c:v>
                </c:pt>
                <c:pt idx="5">
                  <c:v>1</c:v>
                </c:pt>
                <c:pt idx="6">
                  <c:v>0</c:v>
                </c:pt>
              </c:numCache>
            </c:numRef>
          </c:val>
          <c:extLst>
            <c:ext xmlns:c16="http://schemas.microsoft.com/office/drawing/2014/chart" uri="{C3380CC4-5D6E-409C-BE32-E72D297353CC}">
              <c16:uniqueId val="{00000001-2796-4844-8036-994C040D2C7A}"/>
            </c:ext>
          </c:extLst>
        </c:ser>
        <c:ser>
          <c:idx val="2"/>
          <c:order val="2"/>
          <c:tx>
            <c:v>Overdue</c:v>
          </c:tx>
          <c:spPr>
            <a:solidFill>
              <a:srgbClr val="D64545"/>
            </a:solidFill>
            <a:ln>
              <a:noFill/>
            </a:ln>
            <a:effectLst/>
          </c:spPr>
          <c:invertIfNegative val="0"/>
          <c:cat>
            <c:strRef>
              <c:f>Metrics!$B$80:$B$86</c:f>
              <c:strCache>
                <c:ptCount val="7"/>
                <c:pt idx="0">
                  <c:v>Inspection</c:v>
                </c:pt>
                <c:pt idx="1">
                  <c:v>Hazard report</c:v>
                </c:pt>
                <c:pt idx="2">
                  <c:v>Incident</c:v>
                </c:pt>
                <c:pt idx="3">
                  <c:v>Near miss</c:v>
                </c:pt>
                <c:pt idx="4">
                  <c:v>Audit</c:v>
                </c:pt>
                <c:pt idx="5">
                  <c:v>Committee</c:v>
                </c:pt>
                <c:pt idx="6">
                  <c:v>Other</c:v>
                </c:pt>
              </c:strCache>
            </c:strRef>
          </c:cat>
          <c:val>
            <c:numRef>
              <c:f>Metrics!$F$80:$F$86</c:f>
              <c:numCache>
                <c:formatCode>General</c:formatCode>
                <c:ptCount val="7"/>
                <c:pt idx="0">
                  <c:v>0</c:v>
                </c:pt>
                <c:pt idx="1">
                  <c:v>0</c:v>
                </c:pt>
                <c:pt idx="2">
                  <c:v>0</c:v>
                </c:pt>
                <c:pt idx="3">
                  <c:v>0</c:v>
                </c:pt>
                <c:pt idx="4">
                  <c:v>1</c:v>
                </c:pt>
                <c:pt idx="5">
                  <c:v>0</c:v>
                </c:pt>
                <c:pt idx="6">
                  <c:v>0</c:v>
                </c:pt>
              </c:numCache>
            </c:numRef>
          </c:val>
          <c:extLst>
            <c:ext xmlns:c16="http://schemas.microsoft.com/office/drawing/2014/chart" uri="{C3380CC4-5D6E-409C-BE32-E72D297353CC}">
              <c16:uniqueId val="{00000002-2796-4844-8036-994C040D2C7A}"/>
            </c:ext>
          </c:extLst>
        </c:ser>
        <c:dLbls>
          <c:showLegendKey val="0"/>
          <c:showVal val="0"/>
          <c:showCatName val="0"/>
          <c:showSerName val="0"/>
          <c:showPercent val="0"/>
          <c:showBubbleSize val="0"/>
        </c:dLbls>
        <c:gapWidth val="150"/>
        <c:overlap val="100"/>
        <c:axId val="72814768"/>
        <c:axId val="2124916079"/>
      </c:barChart>
      <c:catAx>
        <c:axId val="728147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2124916079"/>
        <c:crosses val="autoZero"/>
        <c:auto val="1"/>
        <c:lblAlgn val="ctr"/>
        <c:lblOffset val="100"/>
        <c:noMultiLvlLbl val="0"/>
      </c:catAx>
      <c:valAx>
        <c:axId val="2124916079"/>
        <c:scaling>
          <c:orientation val="minMax"/>
          <c:min val="0"/>
        </c:scaling>
        <c:delete val="0"/>
        <c:axPos val="l"/>
        <c:majorGridlines>
          <c:spPr>
            <a:ln w="9525" cap="flat" cmpd="sng" algn="ctr">
              <a:solidFill>
                <a:srgbClr val="E3E8EF"/>
              </a:solidFill>
              <a:prstDash val="solid"/>
              <a:round/>
              <a:headEnd type="none" w="med" len="med"/>
              <a:tailEnd type="none" w="med" len="me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crossAx val="728147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alibri"/>
              <a:ea typeface="Calibri"/>
              <a:cs typeface="Calibri"/>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rgbClr val="C5CDD8"/>
      </a:solidFill>
      <a:prstDash val="solid"/>
      <a:round/>
      <a:headEnd type="none" w="med" len="med"/>
      <a:tailEnd type="none" w="med" len="med"/>
    </a:ln>
    <a:effectLst/>
  </c:spPr>
  <c:txPr>
    <a:bodyPr/>
    <a:lstStyle/>
    <a:p>
      <a:pPr>
        <a:defRPr>
          <a:latin typeface="Calibri"/>
          <a:ea typeface="Calibri"/>
          <a:cs typeface="Calibri"/>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3</xdr:col>
      <xdr:colOff>833966</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8B75AA67-A466-AE68-6178-15172926F44A}"/>
            </a:ext>
          </a:extLst>
        </xdr:cNvPr>
        <xdr:cNvPicPr>
          <a:picLocks noChangeAspect="1"/>
        </xdr:cNvPicPr>
      </xdr:nvPicPr>
      <xdr:blipFill>
        <a:blip xmlns:r="http://schemas.openxmlformats.org/officeDocument/2006/relationships" r:embed="rId1"/>
        <a:stretch>
          <a:fillRect/>
        </a:stretch>
      </xdr:blipFill>
      <xdr:spPr>
        <a:xfrm>
          <a:off x="7920566" y="12700"/>
          <a:ext cx="1274233" cy="711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6294966</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6A106402-468F-7D9F-409C-24A1E1306355}"/>
            </a:ext>
          </a:extLst>
        </xdr:cNvPr>
        <xdr:cNvPicPr>
          <a:picLocks noChangeAspect="1"/>
        </xdr:cNvPicPr>
      </xdr:nvPicPr>
      <xdr:blipFill>
        <a:blip xmlns:r="http://schemas.openxmlformats.org/officeDocument/2006/relationships" r:embed="rId1"/>
        <a:stretch>
          <a:fillRect/>
        </a:stretch>
      </xdr:blipFill>
      <xdr:spPr>
        <a:xfrm>
          <a:off x="8199966" y="12700"/>
          <a:ext cx="1274233" cy="711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7</xdr:col>
      <xdr:colOff>116416</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9C10A83E-44D0-FD61-6012-202393CDF810}"/>
            </a:ext>
          </a:extLst>
        </xdr:cNvPr>
        <xdr:cNvPicPr>
          <a:picLocks noChangeAspect="1"/>
        </xdr:cNvPicPr>
      </xdr:nvPicPr>
      <xdr:blipFill>
        <a:blip xmlns:r="http://schemas.openxmlformats.org/officeDocument/2006/relationships" r:embed="rId1"/>
        <a:stretch>
          <a:fillRect/>
        </a:stretch>
      </xdr:blipFill>
      <xdr:spPr>
        <a:xfrm>
          <a:off x="8669866" y="12700"/>
          <a:ext cx="1274233" cy="711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5</xdr:col>
      <xdr:colOff>3504141</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28C5C078-2588-72D4-7F9D-C5270F3E6CEC}"/>
            </a:ext>
          </a:extLst>
        </xdr:cNvPr>
        <xdr:cNvPicPr>
          <a:picLocks noChangeAspect="1"/>
        </xdr:cNvPicPr>
      </xdr:nvPicPr>
      <xdr:blipFill>
        <a:blip xmlns:r="http://schemas.openxmlformats.org/officeDocument/2006/relationships" r:embed="rId1"/>
        <a:stretch>
          <a:fillRect/>
        </a:stretch>
      </xdr:blipFill>
      <xdr:spPr>
        <a:xfrm>
          <a:off x="11171766" y="12700"/>
          <a:ext cx="1274233" cy="711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773641</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FBFC26EF-6981-3DAE-18D7-E652544CFE12}"/>
            </a:ext>
          </a:extLst>
        </xdr:cNvPr>
        <xdr:cNvPicPr>
          <a:picLocks noChangeAspect="1"/>
        </xdr:cNvPicPr>
      </xdr:nvPicPr>
      <xdr:blipFill>
        <a:blip xmlns:r="http://schemas.openxmlformats.org/officeDocument/2006/relationships" r:embed="rId1"/>
        <a:stretch>
          <a:fillRect/>
        </a:stretch>
      </xdr:blipFill>
      <xdr:spPr>
        <a:xfrm>
          <a:off x="9317566" y="12700"/>
          <a:ext cx="1274233" cy="711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23</xdr:row>
      <xdr:rowOff>0</xdr:rowOff>
    </xdr:from>
    <xdr:to>
      <xdr:col>6</xdr:col>
      <xdr:colOff>0</xdr:colOff>
      <xdr:row>39</xdr:row>
      <xdr:rowOff>0</xdr:rowOff>
    </xdr:to>
    <xdr:graphicFrame macro="">
      <xdr:nvGraphicFramePr>
        <xdr:cNvPr id="3" name="StatusChart">
          <a:extLst>
            <a:ext uri="{FF2B5EF4-FFF2-40B4-BE49-F238E27FC236}">
              <a16:creationId xmlns:a16="http://schemas.microsoft.com/office/drawing/2014/main" id="{22200CF8-2B32-5CA1-D3E3-FBFC897E07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23</xdr:row>
      <xdr:rowOff>0</xdr:rowOff>
    </xdr:from>
    <xdr:to>
      <xdr:col>12</xdr:col>
      <xdr:colOff>0</xdr:colOff>
      <xdr:row>39</xdr:row>
      <xdr:rowOff>0</xdr:rowOff>
    </xdr:to>
    <xdr:graphicFrame macro="">
      <xdr:nvGraphicFramePr>
        <xdr:cNvPr id="4" name="AttendanceChart">
          <a:extLst>
            <a:ext uri="{FF2B5EF4-FFF2-40B4-BE49-F238E27FC236}">
              <a16:creationId xmlns:a16="http://schemas.microsoft.com/office/drawing/2014/main" id="{0A6D1141-C0D1-9BDF-4DF2-72C17B4646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40</xdr:row>
      <xdr:rowOff>0</xdr:rowOff>
    </xdr:from>
    <xdr:to>
      <xdr:col>12</xdr:col>
      <xdr:colOff>0</xdr:colOff>
      <xdr:row>57</xdr:row>
      <xdr:rowOff>0</xdr:rowOff>
    </xdr:to>
    <xdr:graphicFrame macro="">
      <xdr:nvGraphicFramePr>
        <xdr:cNvPr id="5" name="SourceChart">
          <a:extLst>
            <a:ext uri="{FF2B5EF4-FFF2-40B4-BE49-F238E27FC236}">
              <a16:creationId xmlns:a16="http://schemas.microsoft.com/office/drawing/2014/main" id="{FC275B0A-3745-BCDC-81AB-751551C4383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10</xdr:col>
      <xdr:colOff>1068916</xdr:colOff>
      <xdr:row>0</xdr:row>
      <xdr:rowOff>12700</xdr:rowOff>
    </xdr:from>
    <xdr:ext cx="1274233" cy="711200"/>
    <xdr:pic>
      <xdr:nvPicPr>
        <xdr:cNvPr id="2" name="Logo_SixSigmaKaizen" descr="Six Sigma Kaizen logo">
          <a:extLst>
            <a:ext uri="{FF2B5EF4-FFF2-40B4-BE49-F238E27FC236}">
              <a16:creationId xmlns:a16="http://schemas.microsoft.com/office/drawing/2014/main" id="{D987C3FE-EC74-1ED8-C192-71AB71551A1B}"/>
            </a:ext>
          </a:extLst>
        </xdr:cNvPr>
        <xdr:cNvPicPr>
          <a:picLocks noChangeAspect="1"/>
        </xdr:cNvPicPr>
      </xdr:nvPicPr>
      <xdr:blipFill>
        <a:blip xmlns:r="http://schemas.openxmlformats.org/officeDocument/2006/relationships" r:embed="rId4"/>
        <a:stretch>
          <a:fillRect/>
        </a:stretch>
      </xdr:blipFill>
      <xdr:spPr>
        <a:xfrm>
          <a:off x="9012766" y="12700"/>
          <a:ext cx="1274233" cy="7112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mbers" displayName="Members" ref="A4:T18" headerRowDxfId="72" dataDxfId="71" totalsRowDxfId="70">
  <autoFilter ref="A4:T1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autoFilter>
  <tableColumns count="20">
    <tableColumn id="1" xr3:uid="{00000000-0010-0000-0000-000001000000}" name="Name" dataDxfId="69"/>
    <tableColumn id="2" xr3:uid="{00000000-0010-0000-0000-000002000000}" name="Role on the committee" dataDxfId="68"/>
    <tableColumn id="3" xr3:uid="{00000000-0010-0000-0000-000003000000}" name="Area" dataDxfId="67"/>
    <tableColumn id="4" xr3:uid="{00000000-0010-0000-0000-000004000000}" name="Represents" dataDxfId="66"/>
    <tableColumn id="5" xr3:uid="{00000000-0010-0000-0000-000005000000}" name="Term start" dataDxfId="65"/>
    <tableColumn id="6" xr3:uid="{00000000-0010-0000-0000-000006000000}" name="Term end" dataDxfId="64"/>
    <tableColumn id="7" xr3:uid="{00000000-0010-0000-0000-000007000000}" name="Trained (Y/N)" dataDxfId="63"/>
    <tableColumn id="8" xr3:uid="{00000000-0010-0000-0000-000008000000}" name="Jan" dataDxfId="62"/>
    <tableColumn id="9" xr3:uid="{00000000-0010-0000-0000-000009000000}" name="Feb" dataDxfId="61"/>
    <tableColumn id="10" xr3:uid="{00000000-0010-0000-0000-00000A000000}" name="Mar" dataDxfId="60"/>
    <tableColumn id="11" xr3:uid="{00000000-0010-0000-0000-00000B000000}" name="Apr" dataDxfId="59"/>
    <tableColumn id="12" xr3:uid="{00000000-0010-0000-0000-00000C000000}" name="May" dataDxfId="58"/>
    <tableColumn id="13" xr3:uid="{00000000-0010-0000-0000-00000D000000}" name="Jun" dataDxfId="57"/>
    <tableColumn id="14" xr3:uid="{00000000-0010-0000-0000-00000E000000}" name="Jul" dataDxfId="56"/>
    <tableColumn id="15" xr3:uid="{00000000-0010-0000-0000-00000F000000}" name="Aug" dataDxfId="55"/>
    <tableColumn id="16" xr3:uid="{00000000-0010-0000-0000-000010000000}" name="Sep" dataDxfId="54"/>
    <tableColumn id="17" xr3:uid="{00000000-0010-0000-0000-000011000000}" name="Oct" dataDxfId="53"/>
    <tableColumn id="18" xr3:uid="{00000000-0010-0000-0000-000012000000}" name="Nov" dataDxfId="52"/>
    <tableColumn id="19" xr3:uid="{00000000-0010-0000-0000-000013000000}" name="Dec" dataDxfId="51"/>
    <tableColumn id="20" xr3:uid="{00000000-0010-0000-0000-000014000000}" name="Attendance" dataDxfId="5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ctions" displayName="Actions" ref="A4:K64" headerRowDxfId="49" dataDxfId="48" totalsRowDxfId="47">
  <autoFilter ref="A4:K64" xr:uid="{00000000-0009-0000-0100-000002000000}"/>
  <tableColumns count="11">
    <tableColumn id="1" xr3:uid="{00000000-0010-0000-0100-000001000000}" name="ID" dataDxfId="46"/>
    <tableColumn id="2" xr3:uid="{00000000-0010-0000-0100-000002000000}" name="Date raised" dataDxfId="45"/>
    <tableColumn id="3" xr3:uid="{00000000-0010-0000-0100-000003000000}" name="Source" dataDxfId="44"/>
    <tableColumn id="4" xr3:uid="{00000000-0010-0000-0100-000004000000}" name="Action" dataDxfId="43"/>
    <tableColumn id="5" xr3:uid="{00000000-0010-0000-0100-000005000000}" name="Owner" dataDxfId="42"/>
    <tableColumn id="6" xr3:uid="{00000000-0010-0000-0100-000006000000}" name="Due date" dataDxfId="41"/>
    <tableColumn id="7" xr3:uid="{00000000-0010-0000-0100-000007000000}" name="Date closed" dataDxfId="40"/>
    <tableColumn id="8" xr3:uid="{00000000-0010-0000-0100-000008000000}" name="Status" dataDxfId="39"/>
    <tableColumn id="9" xr3:uid="{00000000-0010-0000-0100-000009000000}" name="Days overdue" dataDxfId="38"/>
    <tableColumn id="10" xr3:uid="{00000000-0010-0000-0100-00000A000000}" name="Closed on time?" dataDxfId="37"/>
    <tableColumn id="11" xr3:uid="{00000000-0010-0000-0100-00000B000000}" name="Days to close" dataDxfId="36"/>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3E74ECC-73E8-4B28-AF57-FB16B0FD9207}">
  <we:reference id="wa200010725" version="1.0.0.1" store="en-US" storeType="OMEX"/>
  <we:alternateReferences>
    <we:reference id="WA200010725" version="1.0.0.1" store="" storeType="OMEX"/>
  </we:alternateReferences>
  <we:properties>
    <we:property name="claude.fileId" value="&quot;6b8a31e0-7164-4dd7-8b73-590afb75d25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A8797"/>
    <pageSetUpPr fitToPage="1"/>
  </sheetPr>
  <dimension ref="A1:Z200"/>
  <sheetViews>
    <sheetView showGridLines="0" tabSelected="1" workbookViewId="0"/>
  </sheetViews>
  <sheetFormatPr defaultRowHeight="15" x14ac:dyDescent="0.25"/>
  <cols>
    <col min="1" max="1" width="3.42578125" customWidth="1"/>
    <col min="2" max="2" width="22.85546875" customWidth="1"/>
    <col min="3" max="3" width="80" customWidth="1"/>
    <col min="4" max="4" width="32.42578125" customWidth="1"/>
    <col min="5" max="5" width="3.42578125" customWidth="1"/>
  </cols>
  <sheetData>
    <row r="1" spans="1:26" ht="57.95" customHeight="1" x14ac:dyDescent="0.25">
      <c r="A1" s="2"/>
      <c r="B1" s="2"/>
      <c r="C1" s="2"/>
      <c r="D1" s="2"/>
      <c r="E1" s="2"/>
      <c r="F1" s="2"/>
      <c r="G1" s="2"/>
      <c r="H1" s="2"/>
      <c r="I1" s="2"/>
      <c r="J1" s="2"/>
      <c r="K1" s="2"/>
      <c r="L1" s="2"/>
      <c r="M1" s="2"/>
      <c r="N1" s="2"/>
      <c r="O1" s="2"/>
      <c r="P1" s="2"/>
      <c r="Q1" s="2"/>
      <c r="R1" s="2"/>
      <c r="S1" s="2"/>
      <c r="T1" s="2"/>
      <c r="U1" s="2"/>
      <c r="V1" s="2"/>
      <c r="W1" s="2"/>
      <c r="X1" s="2"/>
      <c r="Y1" s="2"/>
      <c r="Z1" s="2"/>
    </row>
    <row r="2" spans="1:26" ht="44.1" customHeight="1" x14ac:dyDescent="0.25">
      <c r="A2" s="2"/>
      <c r="B2" s="3" t="s">
        <v>158</v>
      </c>
      <c r="C2" s="4"/>
      <c r="D2" s="4"/>
      <c r="E2" s="2"/>
      <c r="F2" s="2"/>
      <c r="G2" s="2"/>
      <c r="H2" s="2"/>
      <c r="I2" s="2"/>
      <c r="J2" s="2"/>
      <c r="K2" s="2"/>
      <c r="L2" s="2"/>
      <c r="M2" s="2"/>
      <c r="N2" s="2"/>
      <c r="O2" s="2"/>
      <c r="P2" s="2"/>
      <c r="Q2" s="2"/>
      <c r="R2" s="2"/>
      <c r="S2" s="2"/>
      <c r="T2" s="2"/>
      <c r="U2" s="2"/>
      <c r="V2" s="2"/>
      <c r="W2" s="2"/>
      <c r="X2" s="2"/>
      <c r="Y2" s="2"/>
      <c r="Z2" s="2"/>
    </row>
    <row r="3" spans="1:26" ht="24" customHeight="1" x14ac:dyDescent="0.25">
      <c r="A3" s="2"/>
      <c r="B3" s="5" t="s">
        <v>159</v>
      </c>
      <c r="C3" s="6"/>
      <c r="D3" s="6"/>
      <c r="E3" s="2"/>
      <c r="F3" s="2"/>
      <c r="G3" s="2"/>
      <c r="H3" s="2"/>
      <c r="I3" s="2"/>
      <c r="J3" s="2"/>
      <c r="K3" s="2"/>
      <c r="L3" s="2"/>
      <c r="M3" s="2"/>
      <c r="N3" s="2"/>
      <c r="O3" s="2"/>
      <c r="P3" s="2"/>
      <c r="Q3" s="2"/>
      <c r="R3" s="2"/>
      <c r="S3" s="2"/>
      <c r="T3" s="2"/>
      <c r="U3" s="2"/>
      <c r="V3" s="2"/>
      <c r="W3" s="2"/>
      <c r="X3" s="2"/>
      <c r="Y3" s="2"/>
      <c r="Z3" s="2"/>
    </row>
    <row r="4" spans="1:26" ht="48" customHeight="1" x14ac:dyDescent="0.25">
      <c r="A4" s="2"/>
      <c r="B4" s="99" t="s">
        <v>160</v>
      </c>
      <c r="C4" s="100"/>
      <c r="D4" s="100"/>
      <c r="E4" s="2"/>
      <c r="F4" s="2"/>
      <c r="G4" s="2"/>
      <c r="H4" s="2"/>
      <c r="I4" s="2"/>
      <c r="J4" s="2"/>
      <c r="K4" s="2"/>
      <c r="L4" s="2"/>
      <c r="M4" s="2"/>
      <c r="N4" s="2"/>
      <c r="O4" s="2"/>
      <c r="P4" s="2"/>
      <c r="Q4" s="2"/>
      <c r="R4" s="2"/>
      <c r="S4" s="2"/>
      <c r="T4" s="2"/>
      <c r="U4" s="2"/>
      <c r="V4" s="2"/>
      <c r="W4" s="2"/>
      <c r="X4" s="2"/>
      <c r="Y4" s="2"/>
      <c r="Z4" s="2"/>
    </row>
    <row r="5" spans="1:26" x14ac:dyDescent="0.25">
      <c r="A5" s="2"/>
      <c r="B5" s="2"/>
      <c r="C5" s="2"/>
      <c r="D5" s="2"/>
      <c r="E5" s="2"/>
      <c r="F5" s="2"/>
      <c r="G5" s="2"/>
      <c r="H5" s="2"/>
      <c r="I5" s="2"/>
      <c r="J5" s="2"/>
      <c r="K5" s="2"/>
      <c r="L5" s="2"/>
      <c r="M5" s="2"/>
      <c r="N5" s="2"/>
      <c r="O5" s="2"/>
      <c r="P5" s="2"/>
      <c r="Q5" s="2"/>
      <c r="R5" s="2"/>
      <c r="S5" s="2"/>
      <c r="T5" s="2"/>
      <c r="U5" s="2"/>
      <c r="V5" s="2"/>
      <c r="W5" s="2"/>
      <c r="X5" s="2"/>
      <c r="Y5" s="2"/>
      <c r="Z5" s="2"/>
    </row>
    <row r="6" spans="1:26" ht="24" customHeight="1" thickBot="1" x14ac:dyDescent="0.3">
      <c r="A6" s="2"/>
      <c r="B6" s="7" t="s">
        <v>161</v>
      </c>
      <c r="C6" s="8"/>
      <c r="D6" s="8"/>
      <c r="E6" s="2"/>
      <c r="F6" s="2"/>
      <c r="G6" s="2"/>
      <c r="H6" s="2"/>
      <c r="I6" s="2"/>
      <c r="J6" s="2"/>
      <c r="K6" s="2"/>
      <c r="L6" s="2"/>
      <c r="M6" s="2"/>
      <c r="N6" s="2"/>
      <c r="O6" s="2"/>
      <c r="P6" s="2"/>
      <c r="Q6" s="2"/>
      <c r="R6" s="2"/>
      <c r="S6" s="2"/>
      <c r="T6" s="2"/>
      <c r="U6" s="2"/>
      <c r="V6" s="2"/>
      <c r="W6" s="2"/>
      <c r="X6" s="2"/>
      <c r="Y6" s="2"/>
      <c r="Z6" s="2"/>
    </row>
    <row r="7" spans="1:26" ht="21.95" customHeight="1" x14ac:dyDescent="0.25">
      <c r="A7" s="2"/>
      <c r="B7" s="9" t="s">
        <v>162</v>
      </c>
      <c r="C7" s="9" t="s">
        <v>163</v>
      </c>
      <c r="D7" s="9" t="s">
        <v>164</v>
      </c>
      <c r="E7" s="2"/>
      <c r="F7" s="2"/>
      <c r="G7" s="2"/>
      <c r="H7" s="2"/>
      <c r="I7" s="2"/>
      <c r="J7" s="2"/>
      <c r="K7" s="2"/>
      <c r="L7" s="2"/>
      <c r="M7" s="2"/>
      <c r="N7" s="2"/>
      <c r="O7" s="2"/>
      <c r="P7" s="2"/>
      <c r="Q7" s="2"/>
      <c r="R7" s="2"/>
      <c r="S7" s="2"/>
      <c r="T7" s="2"/>
      <c r="U7" s="2"/>
      <c r="V7" s="2"/>
      <c r="W7" s="2"/>
      <c r="X7" s="2"/>
      <c r="Y7" s="2"/>
      <c r="Z7" s="2"/>
    </row>
    <row r="8" spans="1:26" ht="48" customHeight="1" x14ac:dyDescent="0.25">
      <c r="A8" s="2"/>
      <c r="B8" s="14" t="s">
        <v>175</v>
      </c>
      <c r="C8" s="10" t="s">
        <v>165</v>
      </c>
      <c r="D8" s="11" t="s">
        <v>166</v>
      </c>
      <c r="E8" s="2"/>
      <c r="F8" s="2"/>
      <c r="G8" s="2"/>
      <c r="H8" s="2"/>
      <c r="I8" s="2"/>
      <c r="J8" s="2"/>
      <c r="K8" s="2"/>
      <c r="L8" s="2"/>
      <c r="M8" s="2"/>
      <c r="N8" s="2"/>
      <c r="O8" s="2"/>
      <c r="P8" s="2"/>
      <c r="Q8" s="2"/>
      <c r="R8" s="2"/>
      <c r="S8" s="2"/>
      <c r="T8" s="2"/>
      <c r="U8" s="2"/>
      <c r="V8" s="2"/>
      <c r="W8" s="2"/>
      <c r="X8" s="2"/>
      <c r="Y8" s="2"/>
      <c r="Z8" s="2"/>
    </row>
    <row r="9" spans="1:26" ht="48" customHeight="1" x14ac:dyDescent="0.25">
      <c r="A9" s="2"/>
      <c r="B9" s="15" t="s">
        <v>176</v>
      </c>
      <c r="C9" s="12" t="s">
        <v>167</v>
      </c>
      <c r="D9" s="13" t="s">
        <v>168</v>
      </c>
      <c r="E9" s="2"/>
      <c r="F9" s="2"/>
      <c r="G9" s="2"/>
      <c r="H9" s="2"/>
      <c r="I9" s="2"/>
      <c r="J9" s="2"/>
      <c r="K9" s="2"/>
      <c r="L9" s="2"/>
      <c r="M9" s="2"/>
      <c r="N9" s="2"/>
      <c r="O9" s="2"/>
      <c r="P9" s="2"/>
      <c r="Q9" s="2"/>
      <c r="R9" s="2"/>
      <c r="S9" s="2"/>
      <c r="T9" s="2"/>
      <c r="U9" s="2"/>
      <c r="V9" s="2"/>
      <c r="W9" s="2"/>
      <c r="X9" s="2"/>
      <c r="Y9" s="2"/>
      <c r="Z9" s="2"/>
    </row>
    <row r="10" spans="1:26" ht="48" customHeight="1" x14ac:dyDescent="0.25">
      <c r="A10" s="2"/>
      <c r="B10" s="15" t="s">
        <v>177</v>
      </c>
      <c r="C10" s="12" t="s">
        <v>169</v>
      </c>
      <c r="D10" s="13" t="s">
        <v>170</v>
      </c>
      <c r="E10" s="2"/>
      <c r="F10" s="2"/>
      <c r="G10" s="2"/>
      <c r="H10" s="2"/>
      <c r="I10" s="2"/>
      <c r="J10" s="2"/>
      <c r="K10" s="2"/>
      <c r="L10" s="2"/>
      <c r="M10" s="2"/>
      <c r="N10" s="2"/>
      <c r="O10" s="2"/>
      <c r="P10" s="2"/>
      <c r="Q10" s="2"/>
      <c r="R10" s="2"/>
      <c r="S10" s="2"/>
      <c r="T10" s="2"/>
      <c r="U10" s="2"/>
      <c r="V10" s="2"/>
      <c r="W10" s="2"/>
      <c r="X10" s="2"/>
      <c r="Y10" s="2"/>
      <c r="Z10" s="2"/>
    </row>
    <row r="11" spans="1:26" ht="48" customHeight="1" x14ac:dyDescent="0.25">
      <c r="A11" s="2"/>
      <c r="B11" s="15" t="s">
        <v>178</v>
      </c>
      <c r="C11" s="12" t="s">
        <v>171</v>
      </c>
      <c r="D11" s="13" t="s">
        <v>172</v>
      </c>
      <c r="E11" s="2"/>
      <c r="F11" s="2"/>
      <c r="G11" s="2"/>
      <c r="H11" s="2"/>
      <c r="I11" s="2"/>
      <c r="J11" s="2"/>
      <c r="K11" s="2"/>
      <c r="L11" s="2"/>
      <c r="M11" s="2"/>
      <c r="N11" s="2"/>
      <c r="O11" s="2"/>
      <c r="P11" s="2"/>
      <c r="Q11" s="2"/>
      <c r="R11" s="2"/>
      <c r="S11" s="2"/>
      <c r="T11" s="2"/>
      <c r="U11" s="2"/>
      <c r="V11" s="2"/>
      <c r="W11" s="2"/>
      <c r="X11" s="2"/>
      <c r="Y11" s="2"/>
      <c r="Z11" s="2"/>
    </row>
    <row r="12" spans="1:26" ht="48" customHeight="1" x14ac:dyDescent="0.25">
      <c r="A12" s="2"/>
      <c r="B12" s="15" t="s">
        <v>179</v>
      </c>
      <c r="C12" s="12" t="s">
        <v>173</v>
      </c>
      <c r="D12" s="13" t="s">
        <v>174</v>
      </c>
      <c r="E12" s="2"/>
      <c r="F12" s="2"/>
      <c r="G12" s="2"/>
      <c r="H12" s="2"/>
      <c r="I12" s="2"/>
      <c r="J12" s="2"/>
      <c r="K12" s="2"/>
      <c r="L12" s="2"/>
      <c r="M12" s="2"/>
      <c r="N12" s="2"/>
      <c r="O12" s="2"/>
      <c r="P12" s="2"/>
      <c r="Q12" s="2"/>
      <c r="R12" s="2"/>
      <c r="S12" s="2"/>
      <c r="T12" s="2"/>
      <c r="U12" s="2"/>
      <c r="V12" s="2"/>
      <c r="W12" s="2"/>
      <c r="X12" s="2"/>
      <c r="Y12" s="2"/>
      <c r="Z12" s="2"/>
    </row>
    <row r="13" spans="1:2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24" customHeight="1" thickBot="1" x14ac:dyDescent="0.3">
      <c r="A14" s="2"/>
      <c r="B14" s="16" t="s">
        <v>180</v>
      </c>
      <c r="C14" s="2"/>
      <c r="D14" s="2"/>
      <c r="E14" s="2"/>
      <c r="F14" s="2"/>
      <c r="G14" s="2"/>
      <c r="H14" s="2"/>
      <c r="I14" s="2"/>
      <c r="J14" s="2"/>
      <c r="K14" s="2"/>
      <c r="L14" s="2"/>
      <c r="M14" s="2"/>
      <c r="N14" s="2"/>
      <c r="O14" s="2"/>
      <c r="P14" s="2"/>
      <c r="Q14" s="2"/>
      <c r="R14" s="2"/>
      <c r="S14" s="2"/>
      <c r="T14" s="2"/>
      <c r="U14" s="2"/>
      <c r="V14" s="2"/>
      <c r="W14" s="2"/>
      <c r="X14" s="2"/>
      <c r="Y14" s="2"/>
      <c r="Z14" s="2"/>
    </row>
    <row r="15" spans="1:26" ht="21" customHeight="1" x14ac:dyDescent="0.25">
      <c r="A15" s="2"/>
      <c r="B15" s="17" t="s">
        <v>181</v>
      </c>
      <c r="C15" s="101" t="s">
        <v>182</v>
      </c>
      <c r="D15" s="102"/>
      <c r="E15" s="2"/>
      <c r="F15" s="2"/>
      <c r="G15" s="2"/>
      <c r="H15" s="2"/>
      <c r="I15" s="2"/>
      <c r="J15" s="2"/>
      <c r="K15" s="2"/>
      <c r="L15" s="2"/>
      <c r="M15" s="2"/>
      <c r="N15" s="2"/>
      <c r="O15" s="2"/>
      <c r="P15" s="2"/>
      <c r="Q15" s="2"/>
      <c r="R15" s="2"/>
      <c r="S15" s="2"/>
      <c r="T15" s="2"/>
      <c r="U15" s="2"/>
      <c r="V15" s="2"/>
      <c r="W15" s="2"/>
      <c r="X15" s="2"/>
      <c r="Y15" s="2"/>
      <c r="Z15" s="2"/>
    </row>
    <row r="16" spans="1:26" ht="21" customHeight="1" x14ac:dyDescent="0.25">
      <c r="A16" s="2"/>
      <c r="B16" s="18" t="s">
        <v>183</v>
      </c>
      <c r="C16" s="103" t="s">
        <v>184</v>
      </c>
      <c r="D16" s="104"/>
      <c r="E16" s="2"/>
      <c r="F16" s="2"/>
      <c r="G16" s="2"/>
      <c r="H16" s="2"/>
      <c r="I16" s="2"/>
      <c r="J16" s="2"/>
      <c r="K16" s="2"/>
      <c r="L16" s="2"/>
      <c r="M16" s="2"/>
      <c r="N16" s="2"/>
      <c r="O16" s="2"/>
      <c r="P16" s="2"/>
      <c r="Q16" s="2"/>
      <c r="R16" s="2"/>
      <c r="S16" s="2"/>
      <c r="T16" s="2"/>
      <c r="U16" s="2"/>
      <c r="V16" s="2"/>
      <c r="W16" s="2"/>
      <c r="X16" s="2"/>
      <c r="Y16" s="2"/>
      <c r="Z16" s="2"/>
    </row>
    <row r="17" spans="1:26" ht="21" customHeight="1" x14ac:dyDescent="0.25">
      <c r="A17" s="2"/>
      <c r="B17" s="19" t="s">
        <v>185</v>
      </c>
      <c r="C17" s="103" t="s">
        <v>186</v>
      </c>
      <c r="D17" s="104"/>
      <c r="E17" s="2"/>
      <c r="F17" s="2"/>
      <c r="G17" s="2"/>
      <c r="H17" s="2"/>
      <c r="I17" s="2"/>
      <c r="J17" s="2"/>
      <c r="K17" s="2"/>
      <c r="L17" s="2"/>
      <c r="M17" s="2"/>
      <c r="N17" s="2"/>
      <c r="O17" s="2"/>
      <c r="P17" s="2"/>
      <c r="Q17" s="2"/>
      <c r="R17" s="2"/>
      <c r="S17" s="2"/>
      <c r="T17" s="2"/>
      <c r="U17" s="2"/>
      <c r="V17" s="2"/>
      <c r="W17" s="2"/>
      <c r="X17" s="2"/>
      <c r="Y17" s="2"/>
      <c r="Z17" s="2"/>
    </row>
    <row r="18" spans="1:26" ht="21" customHeight="1" x14ac:dyDescent="0.25">
      <c r="A18" s="2"/>
      <c r="B18" s="20" t="s">
        <v>187</v>
      </c>
      <c r="C18" s="103" t="s">
        <v>188</v>
      </c>
      <c r="D18" s="104"/>
      <c r="E18" s="2"/>
      <c r="F18" s="2"/>
      <c r="G18" s="2"/>
      <c r="H18" s="2"/>
      <c r="I18" s="2"/>
      <c r="J18" s="2"/>
      <c r="K18" s="2"/>
      <c r="L18" s="2"/>
      <c r="M18" s="2"/>
      <c r="N18" s="2"/>
      <c r="O18" s="2"/>
      <c r="P18" s="2"/>
      <c r="Q18" s="2"/>
      <c r="R18" s="2"/>
      <c r="S18" s="2"/>
      <c r="T18" s="2"/>
      <c r="U18" s="2"/>
      <c r="V18" s="2"/>
      <c r="W18" s="2"/>
      <c r="X18" s="2"/>
      <c r="Y18" s="2"/>
      <c r="Z18" s="2"/>
    </row>
    <row r="19" spans="1:26" ht="21" customHeight="1" x14ac:dyDescent="0.25">
      <c r="A19" s="2"/>
      <c r="B19" s="21" t="s">
        <v>189</v>
      </c>
      <c r="C19" s="105" t="s">
        <v>190</v>
      </c>
      <c r="D19" s="106"/>
      <c r="E19" s="2"/>
      <c r="F19" s="2"/>
      <c r="G19" s="2"/>
      <c r="H19" s="2"/>
      <c r="I19" s="2"/>
      <c r="J19" s="2"/>
      <c r="K19" s="2"/>
      <c r="L19" s="2"/>
      <c r="M19" s="2"/>
      <c r="N19" s="2"/>
      <c r="O19" s="2"/>
      <c r="P19" s="2"/>
      <c r="Q19" s="2"/>
      <c r="R19" s="2"/>
      <c r="S19" s="2"/>
      <c r="T19" s="2"/>
      <c r="U19" s="2"/>
      <c r="V19" s="2"/>
      <c r="W19" s="2"/>
      <c r="X19" s="2"/>
      <c r="Y19" s="2"/>
      <c r="Z19" s="2"/>
    </row>
    <row r="20" spans="1:2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24" customHeight="1" thickBot="1" x14ac:dyDescent="0.3">
      <c r="A21" s="2"/>
      <c r="B21" s="7" t="s">
        <v>191</v>
      </c>
      <c r="C21" s="8"/>
      <c r="D21" s="8"/>
      <c r="E21" s="2"/>
      <c r="F21" s="2"/>
      <c r="G21" s="2"/>
      <c r="H21" s="2"/>
      <c r="I21" s="2"/>
      <c r="J21" s="2"/>
      <c r="K21" s="2"/>
      <c r="L21" s="2"/>
      <c r="M21" s="2"/>
      <c r="N21" s="2"/>
      <c r="O21" s="2"/>
      <c r="P21" s="2"/>
      <c r="Q21" s="2"/>
      <c r="R21" s="2"/>
      <c r="S21" s="2"/>
      <c r="T21" s="2"/>
      <c r="U21" s="2"/>
      <c r="V21" s="2"/>
      <c r="W21" s="2"/>
      <c r="X21" s="2"/>
      <c r="Y21" s="2"/>
      <c r="Z21" s="2"/>
    </row>
    <row r="22" spans="1:26" ht="20.100000000000001" customHeight="1" x14ac:dyDescent="0.25">
      <c r="A22" s="2"/>
      <c r="B22" s="95" t="s">
        <v>193</v>
      </c>
      <c r="C22" s="96"/>
      <c r="D22" s="96"/>
      <c r="E22" s="2"/>
      <c r="F22" s="2"/>
      <c r="G22" s="2"/>
      <c r="H22" s="2"/>
      <c r="I22" s="2"/>
      <c r="J22" s="2"/>
      <c r="K22" s="2"/>
      <c r="L22" s="2"/>
      <c r="M22" s="2"/>
      <c r="N22" s="2"/>
      <c r="O22" s="2"/>
      <c r="P22" s="2"/>
      <c r="Q22" s="2"/>
      <c r="R22" s="2"/>
      <c r="S22" s="2"/>
      <c r="T22" s="2"/>
      <c r="U22" s="2"/>
      <c r="V22" s="2"/>
      <c r="W22" s="2"/>
      <c r="X22" s="2"/>
      <c r="Y22" s="2"/>
      <c r="Z22" s="2"/>
    </row>
    <row r="23" spans="1:26" ht="20.100000000000001" customHeight="1" x14ac:dyDescent="0.25">
      <c r="A23" s="2"/>
      <c r="B23" s="97" t="s">
        <v>194</v>
      </c>
      <c r="C23" s="98"/>
      <c r="D23" s="98"/>
      <c r="E23" s="2"/>
      <c r="F23" s="2"/>
      <c r="G23" s="2"/>
      <c r="H23" s="2"/>
      <c r="I23" s="2"/>
      <c r="J23" s="2"/>
      <c r="K23" s="2"/>
      <c r="L23" s="2"/>
      <c r="M23" s="2"/>
      <c r="N23" s="2"/>
      <c r="O23" s="2"/>
      <c r="P23" s="2"/>
      <c r="Q23" s="2"/>
      <c r="R23" s="2"/>
      <c r="S23" s="2"/>
      <c r="T23" s="2"/>
      <c r="U23" s="2"/>
      <c r="V23" s="2"/>
      <c r="W23" s="2"/>
      <c r="X23" s="2"/>
      <c r="Y23" s="2"/>
      <c r="Z23" s="2"/>
    </row>
    <row r="24" spans="1:26" ht="20.100000000000001" customHeight="1" x14ac:dyDescent="0.25">
      <c r="A24" s="2"/>
      <c r="B24" s="97" t="s">
        <v>195</v>
      </c>
      <c r="C24" s="98"/>
      <c r="D24" s="98"/>
      <c r="E24" s="2"/>
      <c r="F24" s="2"/>
      <c r="G24" s="2"/>
      <c r="H24" s="2"/>
      <c r="I24" s="2"/>
      <c r="J24" s="2"/>
      <c r="K24" s="2"/>
      <c r="L24" s="2"/>
      <c r="M24" s="2"/>
      <c r="N24" s="2"/>
      <c r="O24" s="2"/>
      <c r="P24" s="2"/>
      <c r="Q24" s="2"/>
      <c r="R24" s="2"/>
      <c r="S24" s="2"/>
      <c r="T24" s="2"/>
      <c r="U24" s="2"/>
      <c r="V24" s="2"/>
      <c r="W24" s="2"/>
      <c r="X24" s="2"/>
      <c r="Y24" s="2"/>
      <c r="Z24" s="2"/>
    </row>
    <row r="25" spans="1:26" ht="33.950000000000003" customHeight="1" x14ac:dyDescent="0.25">
      <c r="A25" s="2"/>
      <c r="B25" s="97" t="s">
        <v>196</v>
      </c>
      <c r="C25" s="97"/>
      <c r="D25" s="97"/>
      <c r="E25" s="2"/>
      <c r="F25" s="2"/>
      <c r="G25" s="2"/>
      <c r="H25" s="2"/>
      <c r="I25" s="2"/>
      <c r="J25" s="2"/>
      <c r="K25" s="2"/>
      <c r="L25" s="2"/>
      <c r="M25" s="2"/>
      <c r="N25" s="2"/>
      <c r="O25" s="2"/>
      <c r="P25" s="2"/>
      <c r="Q25" s="2"/>
      <c r="R25" s="2"/>
      <c r="S25" s="2"/>
      <c r="T25" s="2"/>
      <c r="U25" s="2"/>
      <c r="V25" s="2"/>
      <c r="W25" s="2"/>
      <c r="X25" s="2"/>
      <c r="Y25" s="2"/>
      <c r="Z25" s="2"/>
    </row>
    <row r="26" spans="1:2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24" customHeight="1" thickBot="1" x14ac:dyDescent="0.3">
      <c r="A27" s="2"/>
      <c r="B27" s="16" t="s">
        <v>192</v>
      </c>
      <c r="C27" s="2"/>
      <c r="D27" s="2"/>
      <c r="E27" s="2"/>
      <c r="F27" s="2"/>
      <c r="G27" s="2"/>
      <c r="H27" s="2"/>
      <c r="I27" s="2"/>
      <c r="J27" s="2"/>
      <c r="K27" s="2"/>
      <c r="L27" s="2"/>
      <c r="M27" s="2"/>
      <c r="N27" s="2"/>
      <c r="O27" s="2"/>
      <c r="P27" s="2"/>
      <c r="Q27" s="2"/>
      <c r="R27" s="2"/>
      <c r="S27" s="2"/>
      <c r="T27" s="2"/>
      <c r="U27" s="2"/>
      <c r="V27" s="2"/>
      <c r="W27" s="2"/>
      <c r="X27" s="2"/>
      <c r="Y27" s="2"/>
      <c r="Z27" s="2"/>
    </row>
    <row r="28" spans="1:26" ht="45.95" customHeight="1" x14ac:dyDescent="0.25">
      <c r="A28" s="2"/>
      <c r="B28" s="92" t="s">
        <v>0</v>
      </c>
      <c r="C28" s="93"/>
      <c r="D28" s="94"/>
      <c r="E28" s="2"/>
      <c r="F28" s="2"/>
      <c r="G28" s="2"/>
      <c r="H28" s="2"/>
      <c r="I28" s="2"/>
      <c r="J28" s="2"/>
      <c r="K28" s="2"/>
      <c r="L28" s="2"/>
      <c r="M28" s="2"/>
      <c r="N28" s="2"/>
      <c r="O28" s="2"/>
      <c r="P28" s="2"/>
      <c r="Q28" s="2"/>
      <c r="R28" s="2"/>
      <c r="S28" s="2"/>
      <c r="T28" s="2"/>
      <c r="U28" s="2"/>
      <c r="V28" s="2"/>
      <c r="W28" s="2"/>
      <c r="X28" s="2"/>
      <c r="Y28" s="2"/>
      <c r="Z28" s="2"/>
    </row>
    <row r="29" spans="1:2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1">
    <mergeCell ref="C19:D19"/>
    <mergeCell ref="B4:D4"/>
    <mergeCell ref="C15:D15"/>
    <mergeCell ref="C16:D16"/>
    <mergeCell ref="C17:D17"/>
    <mergeCell ref="C18:D18"/>
    <mergeCell ref="B28:D28"/>
    <mergeCell ref="B22:D22"/>
    <mergeCell ref="B23:D23"/>
    <mergeCell ref="B24:D24"/>
    <mergeCell ref="B25:D25"/>
  </mergeCells>
  <hyperlinks>
    <hyperlink ref="B8" location="'Charter'!A1" tooltip="Go to Charter" display="1  Charter" xr:uid="{CD24108F-565E-4E53-97DB-DC85E898CAF9}"/>
    <hyperlink ref="B9" location="'Members'!A1" tooltip="Go to Members" display="2  Members" xr:uid="{ACDE12C5-FDD4-4BAC-85E9-4542F89F6A28}"/>
    <hyperlink ref="B10" location="'Agenda'!A1" tooltip="Go to Agenda" display="3  Agenda" xr:uid="{52E7A029-BCF1-4F51-96E9-74C35CF51D2E}"/>
    <hyperlink ref="B11" location="'Action Log'!A1" tooltip="Go to Action Log" display="4  Action Log" xr:uid="{C4664A90-BEF2-4BF3-B1ED-39DBD9111ABA}"/>
    <hyperlink ref="B12" location="'Metrics'!A1" tooltip="Go to Metrics" display="5  Metrics" xr:uid="{062A0D53-B526-4719-881F-F71DEF4B6A7A}"/>
  </hyperlinks>
  <printOptions horizontalCentered="1"/>
  <pageMargins left="0.5" right="0.5" top="0.59722222222222221" bottom="0.59722222222222221" header="0.5" footer="0.5"/>
  <pageSetup paperSize="0" fitToHeight="0" orientation="portrait" horizontalDpi="0" verticalDpi="0" copies="0"/>
  <headerFooter>
    <oddFooter>&amp;C&amp;A  |  Page &amp;P of &amp;N&amp;RSafety Committee Pack</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E7C86"/>
    <pageSetUpPr fitToPage="1"/>
  </sheetPr>
  <dimension ref="A1:Z200"/>
  <sheetViews>
    <sheetView showGridLines="0" workbookViewId="0">
      <pane ySplit="2" topLeftCell="A3" activePane="bottomLeft" state="frozen"/>
      <selection pane="bottomLeft"/>
    </sheetView>
  </sheetViews>
  <sheetFormatPr defaultRowHeight="15" x14ac:dyDescent="0.25"/>
  <cols>
    <col min="1" max="1" width="28.5703125" customWidth="1"/>
    <col min="2" max="2" width="114.28515625" customWidth="1"/>
    <col min="3" max="3" width="3.42578125" customWidth="1"/>
  </cols>
  <sheetData>
    <row r="1" spans="1:26" ht="57.95" customHeight="1" thickBot="1" x14ac:dyDescent="0.3">
      <c r="A1" s="23" t="s">
        <v>1</v>
      </c>
      <c r="B1" s="24"/>
      <c r="C1" s="2"/>
      <c r="D1" s="2"/>
      <c r="E1" s="2"/>
      <c r="F1" s="2"/>
      <c r="G1" s="2"/>
      <c r="H1" s="2"/>
      <c r="I1" s="2"/>
      <c r="J1" s="2"/>
      <c r="K1" s="2"/>
      <c r="L1" s="2"/>
      <c r="M1" s="2"/>
      <c r="N1" s="2"/>
      <c r="O1" s="2"/>
      <c r="P1" s="2"/>
      <c r="Q1" s="2"/>
      <c r="R1" s="2"/>
      <c r="S1" s="2"/>
      <c r="T1" s="2"/>
      <c r="U1" s="2"/>
      <c r="V1" s="2"/>
      <c r="W1" s="2"/>
      <c r="X1" s="2"/>
      <c r="Y1" s="2"/>
      <c r="Z1" s="2"/>
    </row>
    <row r="2" spans="1:26" ht="15.75" thickTop="1" x14ac:dyDescent="0.25">
      <c r="A2" s="1" t="s">
        <v>197</v>
      </c>
      <c r="B2" s="2"/>
      <c r="C2" s="2"/>
      <c r="D2" s="2"/>
      <c r="E2" s="2"/>
      <c r="F2" s="2"/>
      <c r="G2" s="2"/>
      <c r="H2" s="2"/>
      <c r="I2" s="2"/>
      <c r="J2" s="2"/>
      <c r="K2" s="2"/>
      <c r="L2" s="2"/>
      <c r="M2" s="2"/>
      <c r="N2" s="2"/>
      <c r="O2" s="2"/>
      <c r="P2" s="2"/>
      <c r="Q2" s="2"/>
      <c r="R2" s="2"/>
      <c r="S2" s="2"/>
      <c r="T2" s="2"/>
      <c r="U2" s="2"/>
      <c r="V2" s="2"/>
      <c r="W2" s="2"/>
      <c r="X2" s="2"/>
      <c r="Y2" s="2"/>
      <c r="Z2" s="2"/>
    </row>
    <row r="3" spans="1:26" x14ac:dyDescent="0.25">
      <c r="A3" s="2"/>
      <c r="B3" s="2"/>
      <c r="C3" s="2"/>
      <c r="D3" s="2"/>
      <c r="E3" s="2"/>
      <c r="F3" s="2"/>
      <c r="G3" s="2"/>
      <c r="H3" s="2"/>
      <c r="I3" s="2"/>
      <c r="J3" s="2"/>
      <c r="K3" s="2"/>
      <c r="L3" s="2"/>
      <c r="M3" s="2"/>
      <c r="N3" s="2"/>
      <c r="O3" s="2"/>
      <c r="P3" s="2"/>
      <c r="Q3" s="2"/>
      <c r="R3" s="2"/>
      <c r="S3" s="2"/>
      <c r="T3" s="2"/>
      <c r="U3" s="2"/>
      <c r="V3" s="2"/>
      <c r="W3" s="2"/>
      <c r="X3" s="2"/>
      <c r="Y3" s="2"/>
      <c r="Z3" s="2"/>
    </row>
    <row r="4" spans="1:26" ht="57.95" customHeight="1" x14ac:dyDescent="0.25">
      <c r="A4" s="27" t="s">
        <v>2</v>
      </c>
      <c r="B4" s="26" t="s">
        <v>3</v>
      </c>
      <c r="C4" s="2"/>
      <c r="D4" s="2"/>
      <c r="E4" s="2"/>
      <c r="F4" s="2"/>
      <c r="G4" s="2"/>
      <c r="H4" s="2"/>
      <c r="I4" s="2"/>
      <c r="J4" s="2"/>
      <c r="K4" s="2"/>
      <c r="L4" s="2"/>
      <c r="M4" s="2"/>
      <c r="N4" s="2"/>
      <c r="O4" s="2"/>
      <c r="P4" s="2"/>
      <c r="Q4" s="2"/>
      <c r="R4" s="2"/>
      <c r="S4" s="2"/>
      <c r="T4" s="2"/>
      <c r="U4" s="2"/>
      <c r="V4" s="2"/>
      <c r="W4" s="2"/>
      <c r="X4" s="2"/>
      <c r="Y4" s="2"/>
      <c r="Z4" s="2"/>
    </row>
    <row r="5" spans="1:26" ht="57.95" customHeight="1" x14ac:dyDescent="0.25">
      <c r="A5" s="27" t="s">
        <v>4</v>
      </c>
      <c r="B5" s="26" t="s">
        <v>5</v>
      </c>
      <c r="C5" s="2"/>
      <c r="D5" s="2"/>
      <c r="E5" s="2"/>
      <c r="F5" s="2"/>
      <c r="G5" s="2"/>
      <c r="H5" s="2"/>
      <c r="I5" s="2"/>
      <c r="J5" s="2"/>
      <c r="K5" s="2"/>
      <c r="L5" s="2"/>
      <c r="M5" s="2"/>
      <c r="N5" s="2"/>
      <c r="O5" s="2"/>
      <c r="P5" s="2"/>
      <c r="Q5" s="2"/>
      <c r="R5" s="2"/>
      <c r="S5" s="2"/>
      <c r="T5" s="2"/>
      <c r="U5" s="2"/>
      <c r="V5" s="2"/>
      <c r="W5" s="2"/>
      <c r="X5" s="2"/>
      <c r="Y5" s="2"/>
      <c r="Z5" s="2"/>
    </row>
    <row r="6" spans="1:26" ht="57.95" customHeight="1" x14ac:dyDescent="0.25">
      <c r="A6" s="27" t="s">
        <v>6</v>
      </c>
      <c r="B6" s="26" t="s">
        <v>7</v>
      </c>
      <c r="C6" s="2"/>
      <c r="D6" s="2"/>
      <c r="E6" s="2"/>
      <c r="F6" s="2"/>
      <c r="G6" s="2"/>
      <c r="H6" s="2"/>
      <c r="I6" s="2"/>
      <c r="J6" s="2"/>
      <c r="K6" s="2"/>
      <c r="L6" s="2"/>
      <c r="M6" s="2"/>
      <c r="N6" s="2"/>
      <c r="O6" s="2"/>
      <c r="P6" s="2"/>
      <c r="Q6" s="2"/>
      <c r="R6" s="2"/>
      <c r="S6" s="2"/>
      <c r="T6" s="2"/>
      <c r="U6" s="2"/>
      <c r="V6" s="2"/>
      <c r="W6" s="2"/>
      <c r="X6" s="2"/>
      <c r="Y6" s="2"/>
      <c r="Z6" s="2"/>
    </row>
    <row r="7" spans="1:26" ht="57.95" customHeight="1" x14ac:dyDescent="0.25">
      <c r="A7" s="27" t="s">
        <v>8</v>
      </c>
      <c r="B7" s="26" t="s">
        <v>9</v>
      </c>
      <c r="C7" s="2"/>
      <c r="D7" s="2"/>
      <c r="E7" s="2"/>
      <c r="F7" s="2"/>
      <c r="G7" s="2"/>
      <c r="H7" s="2"/>
      <c r="I7" s="2"/>
      <c r="J7" s="2"/>
      <c r="K7" s="2"/>
      <c r="L7" s="2"/>
      <c r="M7" s="2"/>
      <c r="N7" s="2"/>
      <c r="O7" s="2"/>
      <c r="P7" s="2"/>
      <c r="Q7" s="2"/>
      <c r="R7" s="2"/>
      <c r="S7" s="2"/>
      <c r="T7" s="2"/>
      <c r="U7" s="2"/>
      <c r="V7" s="2"/>
      <c r="W7" s="2"/>
      <c r="X7" s="2"/>
      <c r="Y7" s="2"/>
      <c r="Z7" s="2"/>
    </row>
    <row r="8" spans="1:26" ht="57.95" customHeight="1" x14ac:dyDescent="0.25">
      <c r="A8" s="27" t="s">
        <v>10</v>
      </c>
      <c r="B8" s="26" t="s">
        <v>11</v>
      </c>
      <c r="C8" s="2"/>
      <c r="D8" s="2"/>
      <c r="E8" s="2"/>
      <c r="F8" s="2"/>
      <c r="G8" s="2"/>
      <c r="H8" s="2"/>
      <c r="I8" s="2"/>
      <c r="J8" s="2"/>
      <c r="K8" s="2"/>
      <c r="L8" s="2"/>
      <c r="M8" s="2"/>
      <c r="N8" s="2"/>
      <c r="O8" s="2"/>
      <c r="P8" s="2"/>
      <c r="Q8" s="2"/>
      <c r="R8" s="2"/>
      <c r="S8" s="2"/>
      <c r="T8" s="2"/>
      <c r="U8" s="2"/>
      <c r="V8" s="2"/>
      <c r="W8" s="2"/>
      <c r="X8" s="2"/>
      <c r="Y8" s="2"/>
      <c r="Z8" s="2"/>
    </row>
    <row r="9" spans="1:26" ht="57.95" customHeight="1" x14ac:dyDescent="0.25">
      <c r="A9" s="27" t="s">
        <v>12</v>
      </c>
      <c r="B9" s="26" t="s">
        <v>13</v>
      </c>
      <c r="C9" s="2"/>
      <c r="D9" s="2"/>
      <c r="E9" s="2"/>
      <c r="F9" s="2"/>
      <c r="G9" s="2"/>
      <c r="H9" s="2"/>
      <c r="I9" s="2"/>
      <c r="J9" s="2"/>
      <c r="K9" s="2"/>
      <c r="L9" s="2"/>
      <c r="M9" s="2"/>
      <c r="N9" s="2"/>
      <c r="O9" s="2"/>
      <c r="P9" s="2"/>
      <c r="Q9" s="2"/>
      <c r="R9" s="2"/>
      <c r="S9" s="2"/>
      <c r="T9" s="2"/>
      <c r="U9" s="2"/>
      <c r="V9" s="2"/>
      <c r="W9" s="2"/>
      <c r="X9" s="2"/>
      <c r="Y9" s="2"/>
      <c r="Z9" s="2"/>
    </row>
    <row r="10" spans="1:26" ht="57.95" customHeight="1" x14ac:dyDescent="0.25">
      <c r="A10" s="27" t="s">
        <v>14</v>
      </c>
      <c r="B10" s="26" t="s">
        <v>15</v>
      </c>
      <c r="C10" s="2"/>
      <c r="D10" s="2"/>
      <c r="E10" s="2"/>
      <c r="F10" s="2"/>
      <c r="G10" s="2"/>
      <c r="H10" s="2"/>
      <c r="I10" s="2"/>
      <c r="J10" s="2"/>
      <c r="K10" s="2"/>
      <c r="L10" s="2"/>
      <c r="M10" s="2"/>
      <c r="N10" s="2"/>
      <c r="O10" s="2"/>
      <c r="P10" s="2"/>
      <c r="Q10" s="2"/>
      <c r="R10" s="2"/>
      <c r="S10" s="2"/>
      <c r="T10" s="2"/>
      <c r="U10" s="2"/>
      <c r="V10" s="2"/>
      <c r="W10" s="2"/>
      <c r="X10" s="2"/>
      <c r="Y10" s="2"/>
      <c r="Z10" s="2"/>
    </row>
    <row r="11" spans="1:26" ht="57.95" customHeight="1" x14ac:dyDescent="0.25">
      <c r="A11" s="27" t="s">
        <v>16</v>
      </c>
      <c r="B11" s="26" t="s">
        <v>17</v>
      </c>
      <c r="C11" s="2"/>
      <c r="D11" s="2"/>
      <c r="E11" s="2"/>
      <c r="F11" s="2"/>
      <c r="G11" s="2"/>
      <c r="H11" s="2"/>
      <c r="I11" s="2"/>
      <c r="J11" s="2"/>
      <c r="K11" s="2"/>
      <c r="L11" s="2"/>
      <c r="M11" s="2"/>
      <c r="N11" s="2"/>
      <c r="O11" s="2"/>
      <c r="P11" s="2"/>
      <c r="Q11" s="2"/>
      <c r="R11" s="2"/>
      <c r="S11" s="2"/>
      <c r="T11" s="2"/>
      <c r="U11" s="2"/>
      <c r="V11" s="2"/>
      <c r="W11" s="2"/>
      <c r="X11" s="2"/>
      <c r="Y11" s="2"/>
      <c r="Z11" s="2"/>
    </row>
    <row r="12" spans="1:26" ht="57.95" customHeight="1" x14ac:dyDescent="0.25">
      <c r="A12" s="27" t="s">
        <v>18</v>
      </c>
      <c r="B12" s="26" t="s">
        <v>19</v>
      </c>
      <c r="C12" s="2"/>
      <c r="D12" s="2"/>
      <c r="E12" s="2"/>
      <c r="F12" s="2"/>
      <c r="G12" s="2"/>
      <c r="H12" s="2"/>
      <c r="I12" s="2"/>
      <c r="J12" s="2"/>
      <c r="K12" s="2"/>
      <c r="L12" s="2"/>
      <c r="M12" s="2"/>
      <c r="N12" s="2"/>
      <c r="O12" s="2"/>
      <c r="P12" s="2"/>
      <c r="Q12" s="2"/>
      <c r="R12" s="2"/>
      <c r="S12" s="2"/>
      <c r="T12" s="2"/>
      <c r="U12" s="2"/>
      <c r="V12" s="2"/>
      <c r="W12" s="2"/>
      <c r="X12" s="2"/>
      <c r="Y12" s="2"/>
      <c r="Z12" s="2"/>
    </row>
    <row r="13" spans="1:26" ht="57.95" customHeight="1" x14ac:dyDescent="0.25">
      <c r="A13" s="27" t="s">
        <v>20</v>
      </c>
      <c r="B13" s="26" t="s">
        <v>21</v>
      </c>
      <c r="C13" s="2"/>
      <c r="D13" s="2"/>
      <c r="E13" s="2"/>
      <c r="F13" s="2"/>
      <c r="G13" s="2"/>
      <c r="H13" s="2"/>
      <c r="I13" s="2"/>
      <c r="J13" s="2"/>
      <c r="K13" s="2"/>
      <c r="L13" s="2"/>
      <c r="M13" s="2"/>
      <c r="N13" s="2"/>
      <c r="O13" s="2"/>
      <c r="P13" s="2"/>
      <c r="Q13" s="2"/>
      <c r="R13" s="2"/>
      <c r="S13" s="2"/>
      <c r="T13" s="2"/>
      <c r="U13" s="2"/>
      <c r="V13" s="2"/>
      <c r="W13" s="2"/>
      <c r="X13" s="2"/>
      <c r="Y13" s="2"/>
      <c r="Z13" s="2"/>
    </row>
    <row r="14" spans="1:26"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21.95" customHeight="1" x14ac:dyDescent="0.25">
      <c r="A15" s="28" t="s">
        <v>198</v>
      </c>
      <c r="B15" s="9"/>
      <c r="C15" s="2"/>
      <c r="D15" s="2"/>
      <c r="E15" s="2"/>
      <c r="F15" s="2"/>
      <c r="G15" s="2"/>
      <c r="H15" s="2"/>
      <c r="I15" s="2"/>
      <c r="J15" s="2"/>
      <c r="K15" s="2"/>
      <c r="L15" s="2"/>
      <c r="M15" s="2"/>
      <c r="N15" s="2"/>
      <c r="O15" s="2"/>
      <c r="P15" s="2"/>
      <c r="Q15" s="2"/>
      <c r="R15" s="2"/>
      <c r="S15" s="2"/>
      <c r="T15" s="2"/>
      <c r="U15" s="2"/>
      <c r="V15" s="2"/>
      <c r="W15" s="2"/>
      <c r="X15" s="2"/>
      <c r="Y15" s="2"/>
      <c r="Z15" s="2"/>
    </row>
    <row r="16" spans="1:26" ht="21.95" customHeight="1" x14ac:dyDescent="0.25">
      <c r="A16" s="29" t="s">
        <v>199</v>
      </c>
      <c r="B16" s="30" t="s">
        <v>209</v>
      </c>
      <c r="C16" s="2"/>
      <c r="D16" s="2"/>
      <c r="E16" s="2"/>
      <c r="F16" s="2"/>
      <c r="G16" s="2"/>
      <c r="H16" s="2"/>
      <c r="I16" s="2"/>
      <c r="J16" s="2"/>
      <c r="K16" s="2"/>
      <c r="L16" s="2"/>
      <c r="M16" s="2"/>
      <c r="N16" s="2"/>
      <c r="O16" s="2"/>
      <c r="P16" s="2"/>
      <c r="Q16" s="2"/>
      <c r="R16" s="2"/>
      <c r="S16" s="2"/>
      <c r="T16" s="2"/>
      <c r="U16" s="2"/>
      <c r="V16" s="2"/>
      <c r="W16" s="2"/>
      <c r="X16" s="2"/>
      <c r="Y16" s="2"/>
      <c r="Z16" s="2"/>
    </row>
    <row r="17" spans="1:26" ht="21.95" customHeight="1" x14ac:dyDescent="0.25">
      <c r="A17" s="29" t="s">
        <v>200</v>
      </c>
      <c r="B17" s="31">
        <v>46023</v>
      </c>
      <c r="C17" s="2"/>
      <c r="D17" s="2"/>
      <c r="E17" s="2"/>
      <c r="F17" s="2"/>
      <c r="G17" s="2"/>
      <c r="H17" s="2"/>
      <c r="I17" s="2"/>
      <c r="J17" s="2"/>
      <c r="K17" s="2"/>
      <c r="L17" s="2"/>
      <c r="M17" s="2"/>
      <c r="N17" s="2"/>
      <c r="O17" s="2"/>
      <c r="P17" s="2"/>
      <c r="Q17" s="2"/>
      <c r="R17" s="2"/>
      <c r="S17" s="2"/>
      <c r="T17" s="2"/>
      <c r="U17" s="2"/>
      <c r="V17" s="2"/>
      <c r="W17" s="2"/>
      <c r="X17" s="2"/>
      <c r="Y17" s="2"/>
      <c r="Z17" s="2"/>
    </row>
    <row r="18" spans="1:26" ht="21.95" customHeight="1" x14ac:dyDescent="0.25">
      <c r="A18" s="29" t="s">
        <v>201</v>
      </c>
      <c r="B18" s="32">
        <v>12</v>
      </c>
      <c r="C18" s="2"/>
      <c r="D18" s="2"/>
      <c r="E18" s="2"/>
      <c r="F18" s="2"/>
      <c r="G18" s="2"/>
      <c r="H18" s="2"/>
      <c r="I18" s="2"/>
      <c r="J18" s="2"/>
      <c r="K18" s="2"/>
      <c r="L18" s="2"/>
      <c r="M18" s="2"/>
      <c r="N18" s="2"/>
      <c r="O18" s="2"/>
      <c r="P18" s="2"/>
      <c r="Q18" s="2"/>
      <c r="R18" s="2"/>
      <c r="S18" s="2"/>
      <c r="T18" s="2"/>
      <c r="U18" s="2"/>
      <c r="V18" s="2"/>
      <c r="W18" s="2"/>
      <c r="X18" s="2"/>
      <c r="Y18" s="2"/>
      <c r="Z18" s="2"/>
    </row>
    <row r="19" spans="1:26" ht="21.95" customHeight="1" x14ac:dyDescent="0.25">
      <c r="A19" s="29" t="s">
        <v>202</v>
      </c>
      <c r="B19" s="33">
        <f>IF(B17="","",EDATE(B17,B18))</f>
        <v>46388</v>
      </c>
      <c r="C19" s="2"/>
      <c r="D19" s="2"/>
      <c r="E19" s="2"/>
      <c r="F19" s="2"/>
      <c r="G19" s="2"/>
      <c r="H19" s="2"/>
      <c r="I19" s="2"/>
      <c r="J19" s="2"/>
      <c r="K19" s="2"/>
      <c r="L19" s="2"/>
      <c r="M19" s="2"/>
      <c r="N19" s="2"/>
      <c r="O19" s="2"/>
      <c r="P19" s="2"/>
      <c r="Q19" s="2"/>
      <c r="R19" s="2"/>
      <c r="S19" s="2"/>
      <c r="T19" s="2"/>
      <c r="U19" s="2"/>
      <c r="V19" s="2"/>
      <c r="W19" s="2"/>
      <c r="X19" s="2"/>
      <c r="Y19" s="2"/>
      <c r="Z19" s="2"/>
    </row>
    <row r="20" spans="1:26" ht="21.95" customHeight="1" x14ac:dyDescent="0.25">
      <c r="A20" s="29" t="s">
        <v>203</v>
      </c>
      <c r="B20" s="34" t="str">
        <f ca="1">IF(B19="","",IF(B19&lt;TODAY(),"Review overdue",IF(B19-TODAY()&lt;=60,"Review due within 60 days","Current")))</f>
        <v>Current</v>
      </c>
      <c r="C20" s="2"/>
      <c r="D20" s="2"/>
      <c r="E20" s="2"/>
      <c r="F20" s="2"/>
      <c r="G20" s="2"/>
      <c r="H20" s="2"/>
      <c r="I20" s="2"/>
      <c r="J20" s="2"/>
      <c r="K20" s="2"/>
      <c r="L20" s="2"/>
      <c r="M20" s="2"/>
      <c r="N20" s="2"/>
      <c r="O20" s="2"/>
      <c r="P20" s="2"/>
      <c r="Q20" s="2"/>
      <c r="R20" s="2"/>
      <c r="S20" s="2"/>
      <c r="T20" s="2"/>
      <c r="U20" s="2"/>
      <c r="V20" s="2"/>
      <c r="W20" s="2"/>
      <c r="X20" s="2"/>
      <c r="Y20" s="2"/>
      <c r="Z20" s="2"/>
    </row>
    <row r="21" spans="1:26" x14ac:dyDescent="0.25">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21.95" customHeight="1" x14ac:dyDescent="0.25">
      <c r="A22" s="28" t="s">
        <v>204</v>
      </c>
      <c r="B22" s="9"/>
      <c r="C22" s="2"/>
      <c r="D22" s="2"/>
      <c r="E22" s="2"/>
      <c r="F22" s="2"/>
      <c r="G22" s="2"/>
      <c r="H22" s="2"/>
      <c r="I22" s="2"/>
      <c r="J22" s="2"/>
      <c r="K22" s="2"/>
      <c r="L22" s="2"/>
      <c r="M22" s="2"/>
      <c r="N22" s="2"/>
      <c r="O22" s="2"/>
      <c r="P22" s="2"/>
      <c r="Q22" s="2"/>
      <c r="R22" s="2"/>
      <c r="S22" s="2"/>
      <c r="T22" s="2"/>
      <c r="U22" s="2"/>
      <c r="V22" s="2"/>
      <c r="W22" s="2"/>
      <c r="X22" s="2"/>
      <c r="Y22" s="2"/>
      <c r="Z22" s="2"/>
    </row>
    <row r="23" spans="1:26" ht="36" customHeight="1" x14ac:dyDescent="0.25">
      <c r="A23" s="29" t="s">
        <v>205</v>
      </c>
      <c r="B23" s="35" t="s">
        <v>208</v>
      </c>
      <c r="C23" s="2"/>
      <c r="D23" s="2"/>
      <c r="E23" s="2"/>
      <c r="F23" s="2"/>
      <c r="G23" s="2"/>
      <c r="H23" s="2"/>
      <c r="I23" s="2"/>
      <c r="J23" s="2"/>
      <c r="K23" s="2"/>
      <c r="L23" s="2"/>
      <c r="M23" s="2"/>
      <c r="N23" s="2"/>
      <c r="O23" s="2"/>
      <c r="P23" s="2"/>
      <c r="Q23" s="2"/>
      <c r="R23" s="2"/>
      <c r="S23" s="2"/>
      <c r="T23" s="2"/>
      <c r="U23" s="2"/>
      <c r="V23" s="2"/>
      <c r="W23" s="2"/>
      <c r="X23" s="2"/>
      <c r="Y23" s="2"/>
      <c r="Z23" s="2"/>
    </row>
    <row r="24" spans="1:26" ht="36" customHeight="1" x14ac:dyDescent="0.25">
      <c r="A24" s="29" t="s">
        <v>206</v>
      </c>
      <c r="B24" s="35" t="s">
        <v>208</v>
      </c>
      <c r="C24" s="2"/>
      <c r="D24" s="2"/>
      <c r="E24" s="2"/>
      <c r="F24" s="2"/>
      <c r="G24" s="2"/>
      <c r="H24" s="2"/>
      <c r="I24" s="2"/>
      <c r="J24" s="2"/>
      <c r="K24" s="2"/>
      <c r="L24" s="2"/>
      <c r="M24" s="2"/>
      <c r="N24" s="2"/>
      <c r="O24" s="2"/>
      <c r="P24" s="2"/>
      <c r="Q24" s="2"/>
      <c r="R24" s="2"/>
      <c r="S24" s="2"/>
      <c r="T24" s="2"/>
      <c r="U24" s="2"/>
      <c r="V24" s="2"/>
      <c r="W24" s="2"/>
      <c r="X24" s="2"/>
      <c r="Y24" s="2"/>
      <c r="Z24" s="2"/>
    </row>
    <row r="25" spans="1:26" ht="36" customHeight="1" x14ac:dyDescent="0.25">
      <c r="A25" s="29" t="s">
        <v>207</v>
      </c>
      <c r="B25" s="35" t="s">
        <v>208</v>
      </c>
      <c r="C25" s="2"/>
      <c r="D25" s="2"/>
      <c r="E25" s="2"/>
      <c r="F25" s="2"/>
      <c r="G25" s="2"/>
      <c r="H25" s="2"/>
      <c r="I25" s="2"/>
      <c r="J25" s="2"/>
      <c r="K25" s="2"/>
      <c r="L25" s="2"/>
      <c r="M25" s="2"/>
      <c r="N25" s="2"/>
      <c r="O25" s="2"/>
      <c r="P25" s="2"/>
      <c r="Q25" s="2"/>
      <c r="R25" s="2"/>
      <c r="S25" s="2"/>
      <c r="T25" s="2"/>
      <c r="U25" s="2"/>
      <c r="V25" s="2"/>
      <c r="W25" s="2"/>
      <c r="X25" s="2"/>
      <c r="Y25" s="2"/>
      <c r="Z25" s="2"/>
    </row>
    <row r="26" spans="1:2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conditionalFormatting sqref="B20">
    <cfRule type="containsText" dxfId="35" priority="1" operator="containsText" text="overdue">
      <formula>NOT(ISERROR(SEARCH("overdue",B20)))</formula>
    </cfRule>
    <cfRule type="containsText" dxfId="34" priority="2" operator="containsText" text="due within">
      <formula>NOT(ISERROR(SEARCH("due within",B20)))</formula>
    </cfRule>
    <cfRule type="containsText" dxfId="33" priority="3" operator="containsText" text="Current">
      <formula>NOT(ISERROR(SEARCH("Current",B20)))</formula>
    </cfRule>
  </conditionalFormatting>
  <dataValidations count="2">
    <dataValidation type="whole" allowBlank="1" showInputMessage="1" showErrorMessage="1" errorTitle="Review interval" error="Enter a whole number of months from 1 to 36." sqref="B18" xr:uid="{AA0E0587-1D3D-45DE-8DFA-E281CEC7053A}">
      <formula1>1</formula1>
      <formula2>36</formula2>
    </dataValidation>
    <dataValidation type="date" operator="greaterThan" allowBlank="1" showInputMessage="1" showErrorMessage="1" errorTitle="Date needed" error="Enter a valid date." sqref="B17" xr:uid="{3FE0DC64-1D95-454D-8328-B1B21EEE5337}">
      <formula1>36526</formula1>
    </dataValidation>
  </dataValidations>
  <printOptions horizontalCentered="1"/>
  <pageMargins left="0.5" right="0.5" top="0.59722222222222221" bottom="0.59722222222222221" header="0.5" footer="0.5"/>
  <pageSetup scale="66" fitToHeight="0" orientation="portrait" r:id="rId1"/>
  <headerFooter>
    <oddFooter>&amp;C&amp;A  |  Page &amp;P of &amp;N&amp;RSafety Committee Pack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E7C86"/>
    <pageSetUpPr fitToPage="1"/>
  </sheetPr>
  <dimension ref="A1:Z200"/>
  <sheetViews>
    <sheetView showGridLines="0" workbookViewId="0">
      <pane xSplit="1" ySplit="4" topLeftCell="B5" activePane="bottomRight" state="frozen"/>
      <selection pane="topRight"/>
      <selection pane="bottomLeft"/>
      <selection pane="bottomRight"/>
    </sheetView>
  </sheetViews>
  <sheetFormatPr defaultRowHeight="15" x14ac:dyDescent="0.25"/>
  <cols>
    <col min="1" max="1" width="20" customWidth="1"/>
    <col min="2" max="2" width="31.42578125" customWidth="1"/>
    <col min="3" max="3" width="18.140625" customWidth="1"/>
    <col min="4" max="4" width="17.140625" customWidth="1"/>
    <col min="5" max="6" width="14.85546875" customWidth="1"/>
    <col min="7" max="7" width="11.85546875" customWidth="1"/>
    <col min="8" max="19" width="7.28515625" customWidth="1"/>
    <col min="20" max="20" width="15.28515625" customWidth="1"/>
    <col min="21" max="21" width="3.42578125" customWidth="1"/>
  </cols>
  <sheetData>
    <row r="1" spans="1:26" ht="57.95" customHeight="1" thickBot="1" x14ac:dyDescent="0.3">
      <c r="A1" s="23" t="s">
        <v>22</v>
      </c>
      <c r="B1" s="24"/>
      <c r="C1" s="24"/>
      <c r="D1" s="24"/>
      <c r="E1" s="24"/>
      <c r="F1" s="24"/>
      <c r="G1" s="24"/>
      <c r="H1" s="24"/>
      <c r="I1" s="24"/>
      <c r="J1" s="24"/>
      <c r="K1" s="24"/>
      <c r="L1" s="24"/>
      <c r="M1" s="24"/>
      <c r="N1" s="24"/>
      <c r="O1" s="24"/>
      <c r="P1" s="24"/>
      <c r="Q1" s="24"/>
      <c r="R1" s="24"/>
      <c r="S1" s="24"/>
      <c r="T1" s="24"/>
      <c r="U1" s="2"/>
      <c r="V1" s="2"/>
      <c r="W1" s="2"/>
      <c r="X1" s="2"/>
      <c r="Y1" s="2"/>
      <c r="Z1" s="2"/>
    </row>
    <row r="2" spans="1:26" ht="15.75" thickTop="1" x14ac:dyDescent="0.25">
      <c r="A2" s="1" t="s">
        <v>210</v>
      </c>
      <c r="B2" s="2"/>
      <c r="C2" s="2"/>
      <c r="D2" s="2"/>
      <c r="E2" s="2"/>
      <c r="F2" s="2"/>
      <c r="G2" s="2"/>
      <c r="H2" s="2"/>
      <c r="I2" s="2"/>
      <c r="J2" s="2"/>
      <c r="K2" s="2"/>
      <c r="L2" s="2"/>
      <c r="M2" s="2"/>
      <c r="N2" s="2"/>
      <c r="O2" s="2"/>
      <c r="P2" s="2"/>
      <c r="Q2" s="2"/>
      <c r="R2" s="2"/>
      <c r="S2" s="2"/>
      <c r="T2" s="2"/>
      <c r="U2" s="2"/>
      <c r="V2" s="2"/>
      <c r="W2" s="2"/>
      <c r="X2" s="2"/>
      <c r="Y2" s="2"/>
      <c r="Z2" s="2"/>
    </row>
    <row r="3" spans="1:26" x14ac:dyDescent="0.25">
      <c r="A3" s="37" t="str" cm="1">
        <f t="array" aca="1" ref="A3" ca="1">"Members: "&amp;COUNTA(Members[Name])&amp;"     Average attendance: "&amp;IFERROR(TEXT(AVERAGE(Members[Attendance]),"0%"),"n/a")&amp;"     Not yet trained: "&amp;COUNTIF(Members[Trained (Y/N)],"N")&amp;"     Terms ending within 90 days or expired: "&amp;SUMPRODUCT((Members[Term end]&lt;&gt;"")*(Members[Term end]-TODAY()&lt;=90))</f>
        <v>Members: 8     Average attendance: 89%     Not yet trained: 1     Terms ending within 90 days or expired: 0</v>
      </c>
      <c r="B3" s="2"/>
      <c r="C3" s="2"/>
      <c r="D3" s="2"/>
      <c r="E3" s="2"/>
      <c r="F3" s="2"/>
      <c r="G3" s="2"/>
      <c r="H3" s="2"/>
      <c r="I3" s="2"/>
      <c r="J3" s="2"/>
      <c r="K3" s="2"/>
      <c r="L3" s="2"/>
      <c r="M3" s="2"/>
      <c r="N3" s="2"/>
      <c r="O3" s="2"/>
      <c r="P3" s="2"/>
      <c r="Q3" s="2"/>
      <c r="R3" s="2"/>
      <c r="S3" s="2"/>
      <c r="T3" s="2"/>
      <c r="U3" s="2"/>
      <c r="V3" s="2"/>
      <c r="W3" s="2"/>
      <c r="X3" s="2"/>
      <c r="Y3" s="2"/>
      <c r="Z3" s="2"/>
    </row>
    <row r="4" spans="1:26" ht="33.950000000000003" customHeight="1" x14ac:dyDescent="0.25">
      <c r="A4" s="39" t="s">
        <v>23</v>
      </c>
      <c r="B4" s="38" t="s">
        <v>24</v>
      </c>
      <c r="C4" s="38" t="s">
        <v>25</v>
      </c>
      <c r="D4" s="38" t="s">
        <v>26</v>
      </c>
      <c r="E4" s="38" t="s">
        <v>27</v>
      </c>
      <c r="F4" s="38" t="s">
        <v>28</v>
      </c>
      <c r="G4" s="38" t="s">
        <v>29</v>
      </c>
      <c r="H4" s="38" t="s">
        <v>30</v>
      </c>
      <c r="I4" s="38" t="s">
        <v>31</v>
      </c>
      <c r="J4" s="38" t="s">
        <v>32</v>
      </c>
      <c r="K4" s="38" t="s">
        <v>33</v>
      </c>
      <c r="L4" s="38" t="s">
        <v>34</v>
      </c>
      <c r="M4" s="38" t="s">
        <v>35</v>
      </c>
      <c r="N4" s="38" t="s">
        <v>36</v>
      </c>
      <c r="O4" s="38" t="s">
        <v>37</v>
      </c>
      <c r="P4" s="38" t="s">
        <v>38</v>
      </c>
      <c r="Q4" s="38" t="s">
        <v>39</v>
      </c>
      <c r="R4" s="38" t="s">
        <v>40</v>
      </c>
      <c r="S4" s="38" t="s">
        <v>41</v>
      </c>
      <c r="T4" s="38" t="s">
        <v>42</v>
      </c>
      <c r="U4" s="2"/>
      <c r="V4" s="2"/>
      <c r="W4" s="2"/>
      <c r="X4" s="2"/>
      <c r="Y4" s="2"/>
      <c r="Z4" s="2"/>
    </row>
    <row r="5" spans="1:26" ht="21.95" customHeight="1" x14ac:dyDescent="0.25">
      <c r="A5" s="25" t="s">
        <v>43</v>
      </c>
      <c r="B5" s="41" t="s">
        <v>44</v>
      </c>
      <c r="C5" s="25" t="s">
        <v>45</v>
      </c>
      <c r="D5" s="25" t="s">
        <v>45</v>
      </c>
      <c r="E5" s="42">
        <v>46023</v>
      </c>
      <c r="F5" s="42">
        <v>46752</v>
      </c>
      <c r="G5" s="43" t="s">
        <v>46</v>
      </c>
      <c r="H5" s="40" t="s">
        <v>47</v>
      </c>
      <c r="I5" s="40" t="s">
        <v>47</v>
      </c>
      <c r="J5" s="40" t="s">
        <v>47</v>
      </c>
      <c r="K5" s="40" t="s">
        <v>47</v>
      </c>
      <c r="L5" s="40" t="s">
        <v>47</v>
      </c>
      <c r="M5" s="40" t="s">
        <v>48</v>
      </c>
      <c r="N5" s="40" t="s">
        <v>47</v>
      </c>
      <c r="O5" s="40" t="s">
        <v>47</v>
      </c>
      <c r="P5" s="40" t="s">
        <v>47</v>
      </c>
      <c r="Q5" s="40"/>
      <c r="R5" s="40"/>
      <c r="S5" s="40"/>
      <c r="T5" s="44">
        <f t="shared" ref="T5:T18" si="0">IF(COUNTA(H5:S5)=0,"",COUNTIF(H5:S5,"P")/COUNTA(H5:S5))</f>
        <v>0.88888888888888884</v>
      </c>
      <c r="U5" s="2"/>
      <c r="V5" s="2"/>
      <c r="W5" s="2"/>
      <c r="X5" s="2"/>
      <c r="Y5" s="2"/>
      <c r="Z5" s="2"/>
    </row>
    <row r="6" spans="1:26" ht="21.95" customHeight="1" x14ac:dyDescent="0.25">
      <c r="A6" s="25" t="s">
        <v>49</v>
      </c>
      <c r="B6" s="41" t="s">
        <v>44</v>
      </c>
      <c r="C6" s="25" t="s">
        <v>50</v>
      </c>
      <c r="D6" s="25" t="s">
        <v>51</v>
      </c>
      <c r="E6" s="42">
        <v>46023</v>
      </c>
      <c r="F6" s="42">
        <v>46752</v>
      </c>
      <c r="G6" s="43" t="s">
        <v>46</v>
      </c>
      <c r="H6" s="40" t="s">
        <v>47</v>
      </c>
      <c r="I6" s="40" t="s">
        <v>47</v>
      </c>
      <c r="J6" s="40" t="s">
        <v>47</v>
      </c>
      <c r="K6" s="40" t="s">
        <v>48</v>
      </c>
      <c r="L6" s="40" t="s">
        <v>47</v>
      </c>
      <c r="M6" s="40" t="s">
        <v>47</v>
      </c>
      <c r="N6" s="40" t="s">
        <v>47</v>
      </c>
      <c r="O6" s="40" t="s">
        <v>47</v>
      </c>
      <c r="P6" s="40" t="s">
        <v>47</v>
      </c>
      <c r="Q6" s="40"/>
      <c r="R6" s="40"/>
      <c r="S6" s="40"/>
      <c r="T6" s="44">
        <f t="shared" si="0"/>
        <v>0.88888888888888884</v>
      </c>
      <c r="U6" s="2"/>
      <c r="V6" s="2"/>
      <c r="W6" s="2"/>
      <c r="X6" s="2"/>
      <c r="Y6" s="2"/>
      <c r="Z6" s="2"/>
    </row>
    <row r="7" spans="1:26" ht="21.95" customHeight="1" x14ac:dyDescent="0.25">
      <c r="A7" s="25" t="s">
        <v>52</v>
      </c>
      <c r="B7" s="41" t="s">
        <v>53</v>
      </c>
      <c r="C7" s="25" t="s">
        <v>54</v>
      </c>
      <c r="D7" s="25" t="s">
        <v>45</v>
      </c>
      <c r="E7" s="42">
        <v>46023</v>
      </c>
      <c r="F7" s="42">
        <v>46752</v>
      </c>
      <c r="G7" s="43" t="s">
        <v>46</v>
      </c>
      <c r="H7" s="40" t="s">
        <v>47</v>
      </c>
      <c r="I7" s="40" t="s">
        <v>47</v>
      </c>
      <c r="J7" s="40" t="s">
        <v>47</v>
      </c>
      <c r="K7" s="40" t="s">
        <v>47</v>
      </c>
      <c r="L7" s="40" t="s">
        <v>47</v>
      </c>
      <c r="M7" s="40" t="s">
        <v>47</v>
      </c>
      <c r="N7" s="40" t="s">
        <v>47</v>
      </c>
      <c r="O7" s="40" t="s">
        <v>47</v>
      </c>
      <c r="P7" s="40" t="s">
        <v>47</v>
      </c>
      <c r="Q7" s="40"/>
      <c r="R7" s="40"/>
      <c r="S7" s="40"/>
      <c r="T7" s="44">
        <f t="shared" si="0"/>
        <v>1</v>
      </c>
      <c r="U7" s="2"/>
      <c r="V7" s="2"/>
      <c r="W7" s="2"/>
      <c r="X7" s="2"/>
      <c r="Y7" s="2"/>
      <c r="Z7" s="2"/>
    </row>
    <row r="8" spans="1:26" ht="21.95" customHeight="1" x14ac:dyDescent="0.25">
      <c r="A8" s="25" t="s">
        <v>55</v>
      </c>
      <c r="B8" s="41" t="s">
        <v>56</v>
      </c>
      <c r="C8" s="25" t="s">
        <v>57</v>
      </c>
      <c r="D8" s="25" t="s">
        <v>51</v>
      </c>
      <c r="E8" s="42">
        <v>46023</v>
      </c>
      <c r="F8" s="42">
        <v>46752</v>
      </c>
      <c r="G8" s="43" t="s">
        <v>46</v>
      </c>
      <c r="H8" s="40" t="s">
        <v>47</v>
      </c>
      <c r="I8" s="40" t="s">
        <v>48</v>
      </c>
      <c r="J8" s="40" t="s">
        <v>47</v>
      </c>
      <c r="K8" s="40" t="s">
        <v>47</v>
      </c>
      <c r="L8" s="40" t="s">
        <v>47</v>
      </c>
      <c r="M8" s="40" t="s">
        <v>48</v>
      </c>
      <c r="N8" s="40" t="s">
        <v>47</v>
      </c>
      <c r="O8" s="40" t="s">
        <v>47</v>
      </c>
      <c r="P8" s="40" t="s">
        <v>47</v>
      </c>
      <c r="Q8" s="40"/>
      <c r="R8" s="40"/>
      <c r="S8" s="40"/>
      <c r="T8" s="44">
        <f t="shared" si="0"/>
        <v>0.77777777777777779</v>
      </c>
      <c r="U8" s="2"/>
      <c r="V8" s="2"/>
      <c r="W8" s="2"/>
      <c r="X8" s="2"/>
      <c r="Y8" s="2"/>
      <c r="Z8" s="2"/>
    </row>
    <row r="9" spans="1:26" ht="21.95" customHeight="1" x14ac:dyDescent="0.25">
      <c r="A9" s="25" t="s">
        <v>58</v>
      </c>
      <c r="B9" s="41" t="s">
        <v>56</v>
      </c>
      <c r="C9" s="25" t="s">
        <v>59</v>
      </c>
      <c r="D9" s="25" t="s">
        <v>51</v>
      </c>
      <c r="E9" s="42">
        <v>46023</v>
      </c>
      <c r="F9" s="42">
        <v>46752</v>
      </c>
      <c r="G9" s="43" t="s">
        <v>60</v>
      </c>
      <c r="H9" s="40" t="s">
        <v>47</v>
      </c>
      <c r="I9" s="40" t="s">
        <v>47</v>
      </c>
      <c r="J9" s="40" t="s">
        <v>48</v>
      </c>
      <c r="K9" s="40" t="s">
        <v>47</v>
      </c>
      <c r="L9" s="40" t="s">
        <v>47</v>
      </c>
      <c r="M9" s="40" t="s">
        <v>47</v>
      </c>
      <c r="N9" s="40" t="s">
        <v>47</v>
      </c>
      <c r="O9" s="40" t="s">
        <v>48</v>
      </c>
      <c r="P9" s="40" t="s">
        <v>47</v>
      </c>
      <c r="Q9" s="40"/>
      <c r="R9" s="40"/>
      <c r="S9" s="40"/>
      <c r="T9" s="44">
        <f t="shared" si="0"/>
        <v>0.77777777777777779</v>
      </c>
      <c r="U9" s="2"/>
      <c r="V9" s="2"/>
      <c r="W9" s="2"/>
      <c r="X9" s="2"/>
      <c r="Y9" s="2"/>
      <c r="Z9" s="2"/>
    </row>
    <row r="10" spans="1:26" ht="21.95" customHeight="1" x14ac:dyDescent="0.25">
      <c r="A10" s="25" t="s">
        <v>61</v>
      </c>
      <c r="B10" s="41" t="s">
        <v>56</v>
      </c>
      <c r="C10" s="25" t="s">
        <v>62</v>
      </c>
      <c r="D10" s="25" t="s">
        <v>51</v>
      </c>
      <c r="E10" s="42">
        <v>46023</v>
      </c>
      <c r="F10" s="42">
        <v>46752</v>
      </c>
      <c r="G10" s="43" t="s">
        <v>46</v>
      </c>
      <c r="H10" s="40" t="s">
        <v>47</v>
      </c>
      <c r="I10" s="40" t="s">
        <v>47</v>
      </c>
      <c r="J10" s="40" t="s">
        <v>47</v>
      </c>
      <c r="K10" s="40" t="s">
        <v>47</v>
      </c>
      <c r="L10" s="40" t="s">
        <v>47</v>
      </c>
      <c r="M10" s="40" t="s">
        <v>47</v>
      </c>
      <c r="N10" s="40" t="s">
        <v>48</v>
      </c>
      <c r="O10" s="40" t="s">
        <v>47</v>
      </c>
      <c r="P10" s="40" t="s">
        <v>47</v>
      </c>
      <c r="Q10" s="40"/>
      <c r="R10" s="40"/>
      <c r="S10" s="40"/>
      <c r="T10" s="44">
        <f t="shared" si="0"/>
        <v>0.88888888888888884</v>
      </c>
      <c r="U10" s="2"/>
      <c r="V10" s="2"/>
      <c r="W10" s="2"/>
      <c r="X10" s="2"/>
      <c r="Y10" s="2"/>
      <c r="Z10" s="2"/>
    </row>
    <row r="11" spans="1:26" ht="21.95" customHeight="1" x14ac:dyDescent="0.25">
      <c r="A11" s="25" t="s">
        <v>63</v>
      </c>
      <c r="B11" s="41" t="s">
        <v>64</v>
      </c>
      <c r="C11" s="25" t="s">
        <v>65</v>
      </c>
      <c r="D11" s="25" t="s">
        <v>45</v>
      </c>
      <c r="E11" s="42">
        <v>46023</v>
      </c>
      <c r="F11" s="42">
        <v>46752</v>
      </c>
      <c r="G11" s="43" t="s">
        <v>46</v>
      </c>
      <c r="H11" s="40" t="s">
        <v>47</v>
      </c>
      <c r="I11" s="40" t="s">
        <v>47</v>
      </c>
      <c r="J11" s="40" t="s">
        <v>47</v>
      </c>
      <c r="K11" s="40" t="s">
        <v>47</v>
      </c>
      <c r="L11" s="40" t="s">
        <v>48</v>
      </c>
      <c r="M11" s="40" t="s">
        <v>47</v>
      </c>
      <c r="N11" s="40" t="s">
        <v>47</v>
      </c>
      <c r="O11" s="40" t="s">
        <v>47</v>
      </c>
      <c r="P11" s="40" t="s">
        <v>47</v>
      </c>
      <c r="Q11" s="40"/>
      <c r="R11" s="40"/>
      <c r="S11" s="40"/>
      <c r="T11" s="44">
        <f t="shared" si="0"/>
        <v>0.88888888888888884</v>
      </c>
      <c r="U11" s="2"/>
      <c r="V11" s="2"/>
      <c r="W11" s="2"/>
      <c r="X11" s="2"/>
      <c r="Y11" s="2"/>
      <c r="Z11" s="2"/>
    </row>
    <row r="12" spans="1:26" ht="21.95" customHeight="1" x14ac:dyDescent="0.25">
      <c r="A12" s="25" t="s">
        <v>66</v>
      </c>
      <c r="B12" s="41" t="s">
        <v>67</v>
      </c>
      <c r="C12" s="25" t="s">
        <v>68</v>
      </c>
      <c r="D12" s="25" t="s">
        <v>45</v>
      </c>
      <c r="E12" s="42">
        <v>46023</v>
      </c>
      <c r="F12" s="42">
        <v>46752</v>
      </c>
      <c r="G12" s="43" t="s">
        <v>46</v>
      </c>
      <c r="H12" s="40" t="s">
        <v>47</v>
      </c>
      <c r="I12" s="40" t="s">
        <v>47</v>
      </c>
      <c r="J12" s="40" t="s">
        <v>47</v>
      </c>
      <c r="K12" s="40" t="s">
        <v>47</v>
      </c>
      <c r="L12" s="40" t="s">
        <v>47</v>
      </c>
      <c r="M12" s="40" t="s">
        <v>47</v>
      </c>
      <c r="N12" s="40" t="s">
        <v>47</v>
      </c>
      <c r="O12" s="40" t="s">
        <v>47</v>
      </c>
      <c r="P12" s="40" t="s">
        <v>47</v>
      </c>
      <c r="Q12" s="40"/>
      <c r="R12" s="40"/>
      <c r="S12" s="40"/>
      <c r="T12" s="44">
        <f t="shared" si="0"/>
        <v>1</v>
      </c>
      <c r="U12" s="2"/>
      <c r="V12" s="2"/>
      <c r="W12" s="2"/>
      <c r="X12" s="2"/>
      <c r="Y12" s="2"/>
      <c r="Z12" s="2"/>
    </row>
    <row r="13" spans="1:26" ht="21.95" customHeight="1" x14ac:dyDescent="0.25">
      <c r="A13" s="25"/>
      <c r="B13" s="41"/>
      <c r="C13" s="25"/>
      <c r="D13" s="25"/>
      <c r="E13" s="42"/>
      <c r="F13" s="42"/>
      <c r="G13" s="43"/>
      <c r="H13" s="40"/>
      <c r="I13" s="40"/>
      <c r="J13" s="40"/>
      <c r="K13" s="40"/>
      <c r="L13" s="40"/>
      <c r="M13" s="40"/>
      <c r="N13" s="40"/>
      <c r="O13" s="40"/>
      <c r="P13" s="40"/>
      <c r="Q13" s="40"/>
      <c r="R13" s="40"/>
      <c r="S13" s="40"/>
      <c r="T13" s="44" t="str">
        <f t="shared" si="0"/>
        <v/>
      </c>
      <c r="U13" s="2"/>
      <c r="V13" s="2"/>
      <c r="W13" s="2"/>
      <c r="X13" s="2"/>
      <c r="Y13" s="2"/>
      <c r="Z13" s="2"/>
    </row>
    <row r="14" spans="1:26" ht="21.95" customHeight="1" x14ac:dyDescent="0.25">
      <c r="A14" s="25"/>
      <c r="B14" s="41"/>
      <c r="C14" s="25"/>
      <c r="D14" s="25"/>
      <c r="E14" s="42"/>
      <c r="F14" s="42"/>
      <c r="G14" s="43"/>
      <c r="H14" s="40"/>
      <c r="I14" s="40"/>
      <c r="J14" s="40"/>
      <c r="K14" s="40"/>
      <c r="L14" s="40"/>
      <c r="M14" s="40"/>
      <c r="N14" s="40"/>
      <c r="O14" s="40"/>
      <c r="P14" s="40"/>
      <c r="Q14" s="40"/>
      <c r="R14" s="40"/>
      <c r="S14" s="40"/>
      <c r="T14" s="44" t="str">
        <f t="shared" si="0"/>
        <v/>
      </c>
      <c r="U14" s="2"/>
      <c r="V14" s="2"/>
      <c r="W14" s="2"/>
      <c r="X14" s="2"/>
      <c r="Y14" s="2"/>
      <c r="Z14" s="2"/>
    </row>
    <row r="15" spans="1:26" ht="21.95" customHeight="1" x14ac:dyDescent="0.25">
      <c r="A15" s="25"/>
      <c r="B15" s="41"/>
      <c r="C15" s="25"/>
      <c r="D15" s="25"/>
      <c r="E15" s="42"/>
      <c r="F15" s="42"/>
      <c r="G15" s="43"/>
      <c r="H15" s="40"/>
      <c r="I15" s="40"/>
      <c r="J15" s="40"/>
      <c r="K15" s="40"/>
      <c r="L15" s="40"/>
      <c r="M15" s="40"/>
      <c r="N15" s="40"/>
      <c r="O15" s="40"/>
      <c r="P15" s="40"/>
      <c r="Q15" s="40"/>
      <c r="R15" s="40"/>
      <c r="S15" s="40"/>
      <c r="T15" s="44" t="str">
        <f t="shared" si="0"/>
        <v/>
      </c>
      <c r="U15" s="2"/>
      <c r="V15" s="2"/>
      <c r="W15" s="2"/>
      <c r="X15" s="2"/>
      <c r="Y15" s="2"/>
      <c r="Z15" s="2"/>
    </row>
    <row r="16" spans="1:26" ht="21.95" customHeight="1" x14ac:dyDescent="0.25">
      <c r="A16" s="25"/>
      <c r="B16" s="41"/>
      <c r="C16" s="25"/>
      <c r="D16" s="25"/>
      <c r="E16" s="42"/>
      <c r="F16" s="42"/>
      <c r="G16" s="43"/>
      <c r="H16" s="40"/>
      <c r="I16" s="40"/>
      <c r="J16" s="40"/>
      <c r="K16" s="40"/>
      <c r="L16" s="40"/>
      <c r="M16" s="40"/>
      <c r="N16" s="40"/>
      <c r="O16" s="40"/>
      <c r="P16" s="40"/>
      <c r="Q16" s="40"/>
      <c r="R16" s="40"/>
      <c r="S16" s="40"/>
      <c r="T16" s="44" t="str">
        <f t="shared" si="0"/>
        <v/>
      </c>
      <c r="U16" s="2"/>
      <c r="V16" s="2"/>
      <c r="W16" s="2"/>
      <c r="X16" s="2"/>
      <c r="Y16" s="2"/>
      <c r="Z16" s="2"/>
    </row>
    <row r="17" spans="1:26" ht="21.95" customHeight="1" x14ac:dyDescent="0.25">
      <c r="A17" s="25"/>
      <c r="B17" s="41"/>
      <c r="C17" s="25"/>
      <c r="D17" s="25"/>
      <c r="E17" s="42"/>
      <c r="F17" s="42"/>
      <c r="G17" s="43"/>
      <c r="H17" s="40"/>
      <c r="I17" s="40"/>
      <c r="J17" s="40"/>
      <c r="K17" s="40"/>
      <c r="L17" s="40"/>
      <c r="M17" s="40"/>
      <c r="N17" s="40"/>
      <c r="O17" s="40"/>
      <c r="P17" s="40"/>
      <c r="Q17" s="40"/>
      <c r="R17" s="40"/>
      <c r="S17" s="40"/>
      <c r="T17" s="44" t="str">
        <f t="shared" si="0"/>
        <v/>
      </c>
      <c r="U17" s="2"/>
      <c r="V17" s="2"/>
      <c r="W17" s="2"/>
      <c r="X17" s="2"/>
      <c r="Y17" s="2"/>
      <c r="Z17" s="2"/>
    </row>
    <row r="18" spans="1:26" ht="21.95" customHeight="1" x14ac:dyDescent="0.25">
      <c r="A18" s="25"/>
      <c r="B18" s="41"/>
      <c r="C18" s="25"/>
      <c r="D18" s="25"/>
      <c r="E18" s="42"/>
      <c r="F18" s="42"/>
      <c r="G18" s="43"/>
      <c r="H18" s="40"/>
      <c r="I18" s="40"/>
      <c r="J18" s="40"/>
      <c r="K18" s="40"/>
      <c r="L18" s="40"/>
      <c r="M18" s="40"/>
      <c r="N18" s="40"/>
      <c r="O18" s="40"/>
      <c r="P18" s="40"/>
      <c r="Q18" s="40"/>
      <c r="R18" s="40"/>
      <c r="S18" s="40"/>
      <c r="T18" s="44" t="str">
        <f t="shared" si="0"/>
        <v/>
      </c>
      <c r="U18" s="2"/>
      <c r="V18" s="2"/>
      <c r="W18" s="2"/>
      <c r="X18" s="2"/>
      <c r="Y18" s="2"/>
      <c r="Z18" s="2"/>
    </row>
    <row r="19" spans="1:2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21.95" customHeight="1" x14ac:dyDescent="0.25">
      <c r="A20" s="9" t="s">
        <v>211</v>
      </c>
      <c r="B20" s="9"/>
      <c r="C20" s="9"/>
      <c r="D20" s="9"/>
      <c r="E20" s="9"/>
      <c r="F20" s="9"/>
      <c r="G20" s="9"/>
      <c r="H20" s="9"/>
      <c r="I20" s="9"/>
      <c r="J20" s="9"/>
      <c r="K20" s="9"/>
      <c r="L20" s="9"/>
      <c r="M20" s="9"/>
      <c r="N20" s="9"/>
      <c r="O20" s="9"/>
      <c r="P20" s="9"/>
      <c r="Q20" s="9"/>
      <c r="R20" s="9"/>
      <c r="S20" s="9"/>
      <c r="T20" s="9"/>
      <c r="U20" s="2"/>
      <c r="V20" s="2"/>
      <c r="W20" s="2"/>
      <c r="X20" s="2"/>
      <c r="Y20" s="2"/>
      <c r="Z20" s="2"/>
    </row>
    <row r="21" spans="1:26" ht="21" customHeight="1" x14ac:dyDescent="0.25">
      <c r="A21" s="47" t="s">
        <v>212</v>
      </c>
      <c r="B21" s="22"/>
      <c r="C21" s="22"/>
      <c r="D21" s="22"/>
      <c r="E21" s="45">
        <v>0.5</v>
      </c>
      <c r="F21" s="22"/>
      <c r="G21" s="22"/>
      <c r="H21" s="22"/>
      <c r="I21" s="22"/>
      <c r="J21" s="22"/>
      <c r="K21" s="22"/>
      <c r="L21" s="22"/>
      <c r="M21" s="22"/>
      <c r="N21" s="22"/>
      <c r="O21" s="22"/>
      <c r="P21" s="22"/>
      <c r="Q21" s="22"/>
      <c r="R21" s="22"/>
      <c r="S21" s="22"/>
      <c r="T21" s="22"/>
      <c r="U21" s="2"/>
      <c r="V21" s="2"/>
      <c r="W21" s="2"/>
      <c r="X21" s="2"/>
      <c r="Y21" s="2"/>
      <c r="Z21" s="2"/>
    </row>
    <row r="22" spans="1:26" ht="21" customHeight="1" x14ac:dyDescent="0.25">
      <c r="A22" s="47" t="s">
        <v>213</v>
      </c>
      <c r="B22" s="22"/>
      <c r="C22" s="22"/>
      <c r="D22" s="22"/>
      <c r="E22" s="46">
        <v>2</v>
      </c>
      <c r="F22" s="22"/>
      <c r="G22" s="22"/>
      <c r="H22" s="22"/>
      <c r="I22" s="22"/>
      <c r="J22" s="22"/>
      <c r="K22" s="22"/>
      <c r="L22" s="22"/>
      <c r="M22" s="22"/>
      <c r="N22" s="22"/>
      <c r="O22" s="22"/>
      <c r="P22" s="22"/>
      <c r="Q22" s="22"/>
      <c r="R22" s="22"/>
      <c r="S22" s="22"/>
      <c r="T22" s="22"/>
      <c r="U22" s="2"/>
      <c r="V22" s="2"/>
      <c r="W22" s="2"/>
      <c r="X22" s="2"/>
      <c r="Y22" s="2"/>
      <c r="Z22" s="2"/>
    </row>
    <row r="23" spans="1:26" ht="21" customHeight="1" x14ac:dyDescent="0.25">
      <c r="A23" s="47" t="s">
        <v>214</v>
      </c>
      <c r="B23" s="22"/>
      <c r="C23" s="22"/>
      <c r="D23" s="22"/>
      <c r="E23" s="46">
        <v>1</v>
      </c>
      <c r="F23" s="22"/>
      <c r="G23" s="22"/>
      <c r="H23" s="22"/>
      <c r="I23" s="22"/>
      <c r="J23" s="22"/>
      <c r="K23" s="22"/>
      <c r="L23" s="22"/>
      <c r="M23" s="22"/>
      <c r="N23" s="22"/>
      <c r="O23" s="22"/>
      <c r="P23" s="22"/>
      <c r="Q23" s="22"/>
      <c r="R23" s="22"/>
      <c r="S23" s="22"/>
      <c r="T23" s="22"/>
      <c r="U23" s="2"/>
      <c r="V23" s="2"/>
      <c r="W23" s="2"/>
      <c r="X23" s="2"/>
      <c r="Y23" s="2"/>
      <c r="Z23" s="2"/>
    </row>
    <row r="24" spans="1:2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21" customHeight="1" x14ac:dyDescent="0.25">
      <c r="A25" s="50" t="s">
        <v>215</v>
      </c>
      <c r="B25" s="51"/>
      <c r="C25" s="51"/>
      <c r="D25" s="51"/>
      <c r="E25" s="51"/>
      <c r="F25" s="51"/>
      <c r="G25" s="51"/>
      <c r="H25" s="51" t="str">
        <f t="shared" ref="H25:S25" si="1">H$4</f>
        <v>Jan</v>
      </c>
      <c r="I25" s="51" t="str">
        <f t="shared" si="1"/>
        <v>Feb</v>
      </c>
      <c r="J25" s="51" t="str">
        <f t="shared" si="1"/>
        <v>Mar</v>
      </c>
      <c r="K25" s="51" t="str">
        <f t="shared" si="1"/>
        <v>Apr</v>
      </c>
      <c r="L25" s="51" t="str">
        <f t="shared" si="1"/>
        <v>May</v>
      </c>
      <c r="M25" s="51" t="str">
        <f t="shared" si="1"/>
        <v>Jun</v>
      </c>
      <c r="N25" s="51" t="str">
        <f t="shared" si="1"/>
        <v>Jul</v>
      </c>
      <c r="O25" s="51" t="str">
        <f t="shared" si="1"/>
        <v>Aug</v>
      </c>
      <c r="P25" s="51" t="str">
        <f t="shared" si="1"/>
        <v>Sep</v>
      </c>
      <c r="Q25" s="51" t="str">
        <f t="shared" si="1"/>
        <v>Oct</v>
      </c>
      <c r="R25" s="51" t="str">
        <f t="shared" si="1"/>
        <v>Nov</v>
      </c>
      <c r="S25" s="51" t="str">
        <f t="shared" si="1"/>
        <v>Dec</v>
      </c>
      <c r="T25" s="2"/>
      <c r="U25" s="2"/>
      <c r="V25" s="2"/>
      <c r="W25" s="2"/>
      <c r="X25" s="2"/>
      <c r="Y25" s="2"/>
      <c r="Z25" s="2"/>
    </row>
    <row r="26" spans="1:26" ht="21" customHeight="1" x14ac:dyDescent="0.25">
      <c r="A26" s="52" t="s">
        <v>216</v>
      </c>
      <c r="B26" s="53"/>
      <c r="C26" s="53"/>
      <c r="D26" s="53"/>
      <c r="E26" s="53"/>
      <c r="F26" s="53"/>
      <c r="G26" s="53"/>
      <c r="H26" s="54">
        <f>COUNTIF(Members[Jan],"P")</f>
        <v>8</v>
      </c>
      <c r="I26" s="54">
        <f>COUNTIF(Members[Feb],"P")</f>
        <v>7</v>
      </c>
      <c r="J26" s="54">
        <f>COUNTIF(Members[Mar],"P")</f>
        <v>7</v>
      </c>
      <c r="K26" s="54">
        <f>COUNTIF(Members[Apr],"P")</f>
        <v>7</v>
      </c>
      <c r="L26" s="54">
        <f>COUNTIF(Members[May],"P")</f>
        <v>7</v>
      </c>
      <c r="M26" s="54">
        <f>COUNTIF(Members[Jun],"P")</f>
        <v>6</v>
      </c>
      <c r="N26" s="54">
        <f>COUNTIF(Members[Jul],"P")</f>
        <v>7</v>
      </c>
      <c r="O26" s="54">
        <f>COUNTIF(Members[Aug],"P")</f>
        <v>7</v>
      </c>
      <c r="P26" s="54">
        <f>COUNTIF(Members[Sep],"P")</f>
        <v>8</v>
      </c>
      <c r="Q26" s="54">
        <f>COUNTIF(Members[Oct],"P")</f>
        <v>0</v>
      </c>
      <c r="R26" s="54">
        <f>COUNTIF(Members[Nov],"P")</f>
        <v>0</v>
      </c>
      <c r="S26" s="54">
        <f>COUNTIF(Members[Dec],"P")</f>
        <v>0</v>
      </c>
      <c r="T26" s="2"/>
      <c r="U26" s="2"/>
      <c r="V26" s="2"/>
      <c r="W26" s="2"/>
      <c r="X26" s="2"/>
      <c r="Y26" s="2"/>
      <c r="Z26" s="2"/>
    </row>
    <row r="27" spans="1:26" ht="21" customHeight="1" x14ac:dyDescent="0.25">
      <c r="A27" s="52" t="s">
        <v>217</v>
      </c>
      <c r="B27" s="53"/>
      <c r="C27" s="53"/>
      <c r="D27" s="53"/>
      <c r="E27" s="53"/>
      <c r="F27" s="53"/>
      <c r="G27" s="53"/>
      <c r="H27" s="54">
        <f>COUNTA(Members[Jan])</f>
        <v>8</v>
      </c>
      <c r="I27" s="54">
        <f>COUNTA(Members[Feb])</f>
        <v>8</v>
      </c>
      <c r="J27" s="54">
        <f>COUNTA(Members[Mar])</f>
        <v>8</v>
      </c>
      <c r="K27" s="54">
        <f>COUNTA(Members[Apr])</f>
        <v>8</v>
      </c>
      <c r="L27" s="54">
        <f>COUNTA(Members[May])</f>
        <v>8</v>
      </c>
      <c r="M27" s="54">
        <f>COUNTA(Members[Jun])</f>
        <v>8</v>
      </c>
      <c r="N27" s="54">
        <f>COUNTA(Members[Jul])</f>
        <v>8</v>
      </c>
      <c r="O27" s="54">
        <f>COUNTA(Members[Aug])</f>
        <v>8</v>
      </c>
      <c r="P27" s="54">
        <f>COUNTA(Members[Sep])</f>
        <v>8</v>
      </c>
      <c r="Q27" s="54">
        <f>COUNTA(Members[Oct])</f>
        <v>0</v>
      </c>
      <c r="R27" s="54">
        <f>COUNTA(Members[Nov])</f>
        <v>0</v>
      </c>
      <c r="S27" s="54">
        <f>COUNTA(Members[Dec])</f>
        <v>0</v>
      </c>
      <c r="T27" s="2"/>
      <c r="U27" s="2"/>
      <c r="V27" s="2"/>
      <c r="W27" s="2"/>
      <c r="X27" s="2"/>
      <c r="Y27" s="2"/>
      <c r="Z27" s="2"/>
    </row>
    <row r="28" spans="1:26" ht="21" customHeight="1" x14ac:dyDescent="0.25">
      <c r="A28" s="52" t="s">
        <v>218</v>
      </c>
      <c r="B28" s="53"/>
      <c r="C28" s="53"/>
      <c r="D28" s="53"/>
      <c r="E28" s="53"/>
      <c r="F28" s="53"/>
      <c r="G28" s="53"/>
      <c r="H28" s="55">
        <f t="shared" ref="H28:S28" si="2">IF(H27=0,"",H26/H27)</f>
        <v>1</v>
      </c>
      <c r="I28" s="55">
        <f t="shared" si="2"/>
        <v>0.875</v>
      </c>
      <c r="J28" s="55">
        <f t="shared" si="2"/>
        <v>0.875</v>
      </c>
      <c r="K28" s="55">
        <f t="shared" si="2"/>
        <v>0.875</v>
      </c>
      <c r="L28" s="55">
        <f t="shared" si="2"/>
        <v>0.875</v>
      </c>
      <c r="M28" s="55">
        <f t="shared" si="2"/>
        <v>0.75</v>
      </c>
      <c r="N28" s="55">
        <f t="shared" si="2"/>
        <v>0.875</v>
      </c>
      <c r="O28" s="55">
        <f t="shared" si="2"/>
        <v>0.875</v>
      </c>
      <c r="P28" s="55">
        <f t="shared" si="2"/>
        <v>1</v>
      </c>
      <c r="Q28" s="55" t="str">
        <f t="shared" si="2"/>
        <v/>
      </c>
      <c r="R28" s="55" t="str">
        <f t="shared" si="2"/>
        <v/>
      </c>
      <c r="S28" s="55" t="str">
        <f t="shared" si="2"/>
        <v/>
      </c>
      <c r="T28" s="2"/>
      <c r="U28" s="2"/>
      <c r="V28" s="2"/>
      <c r="W28" s="2"/>
      <c r="X28" s="2"/>
      <c r="Y28" s="2"/>
      <c r="Z28" s="2"/>
    </row>
    <row r="29" spans="1:26" ht="21" customHeight="1" x14ac:dyDescent="0.25">
      <c r="A29" s="52" t="s">
        <v>219</v>
      </c>
      <c r="B29" s="53"/>
      <c r="C29" s="53"/>
      <c r="D29" s="53"/>
      <c r="E29" s="53"/>
      <c r="F29" s="53"/>
      <c r="G29" s="53"/>
      <c r="H29" s="54">
        <f>COUNTIFS(Members[Role on the committee],"Co-chair",Members[Jan],"P")</f>
        <v>2</v>
      </c>
      <c r="I29" s="54">
        <f>COUNTIFS(Members[Role on the committee],"Co-chair",Members[Feb],"P")</f>
        <v>2</v>
      </c>
      <c r="J29" s="54">
        <f>COUNTIFS(Members[Role on the committee],"Co-chair",Members[Mar],"P")</f>
        <v>2</v>
      </c>
      <c r="K29" s="54">
        <f>COUNTIFS(Members[Role on the committee],"Co-chair",Members[Apr],"P")</f>
        <v>1</v>
      </c>
      <c r="L29" s="54">
        <f>COUNTIFS(Members[Role on the committee],"Co-chair",Members[May],"P")</f>
        <v>2</v>
      </c>
      <c r="M29" s="54">
        <f>COUNTIFS(Members[Role on the committee],"Co-chair",Members[Jun],"P")</f>
        <v>1</v>
      </c>
      <c r="N29" s="54">
        <f>COUNTIFS(Members[Role on the committee],"Co-chair",Members[Jul],"P")</f>
        <v>2</v>
      </c>
      <c r="O29" s="54">
        <f>COUNTIFS(Members[Role on the committee],"Co-chair",Members[Aug],"P")</f>
        <v>2</v>
      </c>
      <c r="P29" s="54">
        <f>COUNTIFS(Members[Role on the committee],"Co-chair",Members[Sep],"P")</f>
        <v>2</v>
      </c>
      <c r="Q29" s="54">
        <f>COUNTIFS(Members[Role on the committee],"Co-chair",Members[Oct],"P")</f>
        <v>0</v>
      </c>
      <c r="R29" s="54">
        <f>COUNTIFS(Members[Role on the committee],"Co-chair",Members[Nov],"P")</f>
        <v>0</v>
      </c>
      <c r="S29" s="54">
        <f>COUNTIFS(Members[Role on the committee],"Co-chair",Members[Dec],"P")</f>
        <v>0</v>
      </c>
      <c r="T29" s="2"/>
      <c r="U29" s="2"/>
      <c r="V29" s="2"/>
      <c r="W29" s="2"/>
      <c r="X29" s="2"/>
      <c r="Y29" s="2"/>
      <c r="Z29" s="2"/>
    </row>
    <row r="30" spans="1:26" ht="21" customHeight="1" x14ac:dyDescent="0.25">
      <c r="A30" s="52" t="s">
        <v>220</v>
      </c>
      <c r="B30" s="53"/>
      <c r="C30" s="53"/>
      <c r="D30" s="53"/>
      <c r="E30" s="53"/>
      <c r="F30" s="53"/>
      <c r="G30" s="53"/>
      <c r="H30" s="54">
        <f>COUNTIFS(Members[Represents],"Workers",Members[Jan],"P")</f>
        <v>4</v>
      </c>
      <c r="I30" s="54">
        <f>COUNTIFS(Members[Represents],"Workers",Members[Feb],"P")</f>
        <v>3</v>
      </c>
      <c r="J30" s="54">
        <f>COUNTIFS(Members[Represents],"Workers",Members[Mar],"P")</f>
        <v>3</v>
      </c>
      <c r="K30" s="54">
        <f>COUNTIFS(Members[Represents],"Workers",Members[Apr],"P")</f>
        <v>3</v>
      </c>
      <c r="L30" s="54">
        <f>COUNTIFS(Members[Represents],"Workers",Members[May],"P")</f>
        <v>4</v>
      </c>
      <c r="M30" s="54">
        <f>COUNTIFS(Members[Represents],"Workers",Members[Jun],"P")</f>
        <v>3</v>
      </c>
      <c r="N30" s="54">
        <f>COUNTIFS(Members[Represents],"Workers",Members[Jul],"P")</f>
        <v>3</v>
      </c>
      <c r="O30" s="54">
        <f>COUNTIFS(Members[Represents],"Workers",Members[Aug],"P")</f>
        <v>3</v>
      </c>
      <c r="P30" s="54">
        <f>COUNTIFS(Members[Represents],"Workers",Members[Sep],"P")</f>
        <v>4</v>
      </c>
      <c r="Q30" s="54">
        <f>COUNTIFS(Members[Represents],"Workers",Members[Oct],"P")</f>
        <v>0</v>
      </c>
      <c r="R30" s="54">
        <f>COUNTIFS(Members[Represents],"Workers",Members[Nov],"P")</f>
        <v>0</v>
      </c>
      <c r="S30" s="54">
        <f>COUNTIFS(Members[Represents],"Workers",Members[Dec],"P")</f>
        <v>0</v>
      </c>
      <c r="T30" s="2"/>
      <c r="U30" s="2"/>
      <c r="V30" s="2"/>
      <c r="W30" s="2"/>
      <c r="X30" s="2"/>
      <c r="Y30" s="2"/>
      <c r="Z30" s="2"/>
    </row>
    <row r="31" spans="1:26" ht="21" customHeight="1" x14ac:dyDescent="0.25">
      <c r="A31" s="52" t="s">
        <v>221</v>
      </c>
      <c r="B31" s="53"/>
      <c r="C31" s="53"/>
      <c r="D31" s="53"/>
      <c r="E31" s="53"/>
      <c r="F31" s="53"/>
      <c r="G31" s="53"/>
      <c r="H31" s="56" t="str">
        <f>IF(H27=0,"",IF(AND(H26&gt;=$E$21*COUNTA(Members[Name]),H29&gt;=$E$23,H30&gt;=$E$22),"Yes","No"))</f>
        <v>Yes</v>
      </c>
      <c r="I31" s="56" t="str">
        <f>IF(I27=0,"",IF(AND(I26&gt;=$E$21*COUNTA(Members[Name]),I29&gt;=$E$23,I30&gt;=$E$22),"Yes","No"))</f>
        <v>Yes</v>
      </c>
      <c r="J31" s="56" t="str">
        <f>IF(J27=0,"",IF(AND(J26&gt;=$E$21*COUNTA(Members[Name]),J29&gt;=$E$23,J30&gt;=$E$22),"Yes","No"))</f>
        <v>Yes</v>
      </c>
      <c r="K31" s="56" t="str">
        <f>IF(K27=0,"",IF(AND(K26&gt;=$E$21*COUNTA(Members[Name]),K29&gt;=$E$23,K30&gt;=$E$22),"Yes","No"))</f>
        <v>Yes</v>
      </c>
      <c r="L31" s="56" t="str">
        <f>IF(L27=0,"",IF(AND(L26&gt;=$E$21*COUNTA(Members[Name]),L29&gt;=$E$23,L30&gt;=$E$22),"Yes","No"))</f>
        <v>Yes</v>
      </c>
      <c r="M31" s="56" t="str">
        <f>IF(M27=0,"",IF(AND(M26&gt;=$E$21*COUNTA(Members[Name]),M29&gt;=$E$23,M30&gt;=$E$22),"Yes","No"))</f>
        <v>Yes</v>
      </c>
      <c r="N31" s="56" t="str">
        <f>IF(N27=0,"",IF(AND(N26&gt;=$E$21*COUNTA(Members[Name]),N29&gt;=$E$23,N30&gt;=$E$22),"Yes","No"))</f>
        <v>Yes</v>
      </c>
      <c r="O31" s="56" t="str">
        <f>IF(O27=0,"",IF(AND(O26&gt;=$E$21*COUNTA(Members[Name]),O29&gt;=$E$23,O30&gt;=$E$22),"Yes","No"))</f>
        <v>Yes</v>
      </c>
      <c r="P31" s="56" t="str">
        <f>IF(P27=0,"",IF(AND(P26&gt;=$E$21*COUNTA(Members[Name]),P29&gt;=$E$23,P30&gt;=$E$22),"Yes","No"))</f>
        <v>Yes</v>
      </c>
      <c r="Q31" s="56" t="str">
        <f>IF(Q27=0,"",IF(AND(Q26&gt;=$E$21*COUNTA(Members[Name]),Q29&gt;=$E$23,Q30&gt;=$E$22),"Yes","No"))</f>
        <v/>
      </c>
      <c r="R31" s="56" t="str">
        <f>IF(R27=0,"",IF(AND(R26&gt;=$E$21*COUNTA(Members[Name]),R29&gt;=$E$23,R30&gt;=$E$22),"Yes","No"))</f>
        <v/>
      </c>
      <c r="S31" s="56" t="str">
        <f>IF(S27=0,"",IF(AND(S26&gt;=$E$21*COUNTA(Members[Name]),S29&gt;=$E$23,S30&gt;=$E$22),"Yes","No"))</f>
        <v/>
      </c>
      <c r="T31" s="2"/>
      <c r="U31" s="2"/>
      <c r="V31" s="2"/>
      <c r="W31" s="2"/>
      <c r="X31" s="2"/>
      <c r="Y31" s="2"/>
      <c r="Z31" s="2"/>
    </row>
    <row r="32" spans="1:2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5">
      <c r="A33" s="57" t="s">
        <v>222</v>
      </c>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conditionalFormatting sqref="F5:F18">
    <cfRule type="expression" dxfId="32" priority="7">
      <formula>AND($F5&lt;&gt;"",$F5&lt;TODAY())</formula>
    </cfRule>
    <cfRule type="expression" dxfId="31" priority="8">
      <formula>AND($F5&lt;&gt;"",$F5&gt;=TODAY(),$F5-TODAY()&lt;=90)</formula>
    </cfRule>
  </conditionalFormatting>
  <conditionalFormatting sqref="G5:G18">
    <cfRule type="cellIs" dxfId="30" priority="3" operator="equal">
      <formula>"N"</formula>
    </cfRule>
  </conditionalFormatting>
  <conditionalFormatting sqref="H5:S18">
    <cfRule type="cellIs" dxfId="29" priority="1" operator="equal">
      <formula>"P"</formula>
    </cfRule>
    <cfRule type="cellIs" dxfId="28" priority="2" operator="equal">
      <formula>"A"</formula>
    </cfRule>
  </conditionalFormatting>
  <conditionalFormatting sqref="H31:S31">
    <cfRule type="cellIs" dxfId="27" priority="9" operator="equal">
      <formula>"Yes"</formula>
    </cfRule>
    <cfRule type="cellIs" dxfId="26" priority="10" operator="equal">
      <formula>"No"</formula>
    </cfRule>
  </conditionalFormatting>
  <conditionalFormatting sqref="T5:T18">
    <cfRule type="expression" dxfId="25" priority="4">
      <formula>AND(ISNUMBER($T5),$T5&lt;0.75)</formula>
    </cfRule>
    <cfRule type="expression" dxfId="24" priority="5">
      <formula>AND(ISNUMBER($T5),$T5&gt;=0.75,$T5&lt;0.85)</formula>
    </cfRule>
    <cfRule type="expression" dxfId="23" priority="6">
      <formula>AND(ISNUMBER($T5),$T5&gt;=0.85)</formula>
    </cfRule>
  </conditionalFormatting>
  <dataValidations count="6">
    <dataValidation type="list" allowBlank="1" showInputMessage="1" showErrorMessage="1" errorTitle="Attendance" error="Enter P (present) or A (absent)." sqref="H5:S18" xr:uid="{5BC45FE2-80CD-4618-8568-E607B4191A32}">
      <formula1>"P,A"</formula1>
    </dataValidation>
    <dataValidation type="list" allowBlank="1" showInputMessage="1" showErrorMessage="1" errorTitle="Trained" error="Enter Y or N." sqref="G5:G18" xr:uid="{EE29209C-FBD2-4185-9BD0-37135377B9C1}">
      <formula1>"Y,N"</formula1>
    </dataValidation>
    <dataValidation type="list" allowBlank="1" showInputMessage="1" showErrorMessage="1" errorTitle="Represents" error="Choose Management or Workers. Quorum counts worker representatives from this column." sqref="D5:D18" xr:uid="{8CB3984E-8144-48FC-BFED-A62E1915102A}">
      <formula1>"Management,Workers"</formula1>
    </dataValidation>
    <dataValidation type="list" errorStyle="warning" allowBlank="1" showInputMessage="1" showErrorMessage="1" errorTitle="Role" error="Quorum counts rows with the role Co-chair exactly. Use the list where you can." sqref="B5:B18" xr:uid="{C131C26F-039E-41AF-965E-F5BCE17A7C97}">
      <formula1>"Co-chair,Secretary (safety coordinator),Worker representative,Supervisor,HR representative,Other member"</formula1>
    </dataValidation>
    <dataValidation type="date" operator="greaterThan" allowBlank="1" showInputMessage="1" showErrorMessage="1" errorTitle="Term start" error="Enter a valid date." sqref="E5:E18" xr:uid="{09C4B30D-9B8A-46BA-9D00-C514F0E54C30}">
      <formula1>36526</formula1>
    </dataValidation>
    <dataValidation type="date" operator="greaterThanOrEqual" allowBlank="1" showInputMessage="1" showErrorMessage="1" errorTitle="Term end" error="Term end cannot be before term start." sqref="F5:F18" xr:uid="{82609026-C1EC-430B-BD23-A74124076A91}">
      <formula1>E5</formula1>
    </dataValidation>
  </dataValidations>
  <printOptions horizontalCentered="1"/>
  <pageMargins left="0.5" right="0.5" top="0.59722222222222221" bottom="0.59722222222222221" header="0.5" footer="0.5"/>
  <pageSetup scale="55" fitToHeight="0" orientation="landscape" r:id="rId1"/>
  <headerFooter>
    <oddFooter>&amp;C&amp;A  |  Page &amp;P of &amp;N&amp;RSafety Committee Pack</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E7C86"/>
    <pageSetUpPr fitToPage="1"/>
  </sheetPr>
  <dimension ref="A1:Z17"/>
  <sheetViews>
    <sheetView showGridLines="0" workbookViewId="0">
      <pane ySplit="2" topLeftCell="A3" activePane="bottomLeft" state="frozen"/>
      <selection pane="bottomLeft"/>
    </sheetView>
  </sheetViews>
  <sheetFormatPr defaultRowHeight="15" x14ac:dyDescent="0.25"/>
  <cols>
    <col min="1" max="1" width="6.42578125" style="2" customWidth="1"/>
    <col min="2" max="2" width="51.42578125" style="2" customWidth="1"/>
    <col min="3" max="3" width="28.5703125" style="2" customWidth="1"/>
    <col min="4" max="4" width="15.28515625" style="2" customWidth="1"/>
    <col min="5" max="5" width="13.28515625" style="2" customWidth="1"/>
    <col min="6" max="6" width="72.42578125" style="2" customWidth="1"/>
    <col min="7" max="7" width="3.42578125" style="2" customWidth="1"/>
    <col min="8" max="26" width="9.140625" style="2"/>
  </cols>
  <sheetData>
    <row r="1" spans="1:6" ht="57.95" customHeight="1" thickBot="1" x14ac:dyDescent="0.3">
      <c r="A1" s="58" t="s">
        <v>69</v>
      </c>
      <c r="B1" s="24"/>
      <c r="C1" s="24"/>
      <c r="D1" s="24"/>
      <c r="E1" s="24"/>
      <c r="F1" s="24"/>
    </row>
    <row r="2" spans="1:6" ht="15.75" thickTop="1" x14ac:dyDescent="0.25">
      <c r="A2" s="59" t="s">
        <v>223</v>
      </c>
    </row>
    <row r="3" spans="1:6" ht="21.95" customHeight="1" x14ac:dyDescent="0.25">
      <c r="B3" s="29" t="s">
        <v>224</v>
      </c>
      <c r="C3" s="60">
        <v>0.375</v>
      </c>
    </row>
    <row r="4" spans="1:6" ht="21.95" customHeight="1" x14ac:dyDescent="0.25">
      <c r="B4" s="29" t="s">
        <v>225</v>
      </c>
      <c r="C4" s="61">
        <v>60</v>
      </c>
    </row>
    <row r="6" spans="1:6" ht="26.1" customHeight="1" x14ac:dyDescent="0.25">
      <c r="A6" s="62" t="s">
        <v>70</v>
      </c>
      <c r="B6" s="63" t="s">
        <v>71</v>
      </c>
      <c r="C6" s="62" t="s">
        <v>72</v>
      </c>
      <c r="D6" s="62" t="s">
        <v>226</v>
      </c>
      <c r="E6" s="62" t="s">
        <v>73</v>
      </c>
      <c r="F6" s="63" t="s">
        <v>2</v>
      </c>
    </row>
    <row r="7" spans="1:6" ht="24" customHeight="1" x14ac:dyDescent="0.25">
      <c r="A7" s="64">
        <v>1</v>
      </c>
      <c r="B7" s="65" t="s">
        <v>74</v>
      </c>
      <c r="C7" s="65" t="s">
        <v>44</v>
      </c>
      <c r="D7" s="66">
        <f>$C$3</f>
        <v>0.375</v>
      </c>
      <c r="E7" s="67">
        <v>5</v>
      </c>
      <c r="F7" s="65" t="s">
        <v>75</v>
      </c>
    </row>
    <row r="8" spans="1:6" ht="24" customHeight="1" x14ac:dyDescent="0.25">
      <c r="A8" s="64">
        <v>2</v>
      </c>
      <c r="B8" s="65" t="s">
        <v>76</v>
      </c>
      <c r="C8" s="65" t="s">
        <v>77</v>
      </c>
      <c r="D8" s="66">
        <f t="shared" ref="D8:D14" si="0">D7+TIME(0,E7,0)</f>
        <v>0.37847222222222221</v>
      </c>
      <c r="E8" s="67">
        <v>10</v>
      </c>
      <c r="F8" s="65" t="s">
        <v>78</v>
      </c>
    </row>
    <row r="9" spans="1:6" ht="24" customHeight="1" x14ac:dyDescent="0.25">
      <c r="A9" s="64">
        <v>3</v>
      </c>
      <c r="B9" s="65" t="s">
        <v>79</v>
      </c>
      <c r="C9" s="65" t="s">
        <v>80</v>
      </c>
      <c r="D9" s="66">
        <f t="shared" si="0"/>
        <v>0.38541666666666663</v>
      </c>
      <c r="E9" s="67">
        <v>10</v>
      </c>
      <c r="F9" s="65" t="s">
        <v>81</v>
      </c>
    </row>
    <row r="10" spans="1:6" ht="24" customHeight="1" x14ac:dyDescent="0.25">
      <c r="A10" s="64">
        <v>4</v>
      </c>
      <c r="B10" s="65" t="s">
        <v>82</v>
      </c>
      <c r="C10" s="65" t="s">
        <v>83</v>
      </c>
      <c r="D10" s="66">
        <f t="shared" si="0"/>
        <v>0.39236111111111105</v>
      </c>
      <c r="E10" s="67">
        <v>10</v>
      </c>
      <c r="F10" s="65" t="s">
        <v>84</v>
      </c>
    </row>
    <row r="11" spans="1:6" ht="24" customHeight="1" x14ac:dyDescent="0.25">
      <c r="A11" s="64">
        <v>5</v>
      </c>
      <c r="B11" s="65" t="s">
        <v>85</v>
      </c>
      <c r="C11" s="65" t="s">
        <v>77</v>
      </c>
      <c r="D11" s="66">
        <f t="shared" si="0"/>
        <v>0.39930555555555547</v>
      </c>
      <c r="E11" s="67">
        <v>5</v>
      </c>
      <c r="F11" s="65" t="s">
        <v>86</v>
      </c>
    </row>
    <row r="12" spans="1:6" ht="24" customHeight="1" x14ac:dyDescent="0.25">
      <c r="A12" s="64">
        <v>6</v>
      </c>
      <c r="B12" s="65" t="s">
        <v>87</v>
      </c>
      <c r="C12" s="65" t="s">
        <v>88</v>
      </c>
      <c r="D12" s="66">
        <f t="shared" si="0"/>
        <v>0.40277777777777768</v>
      </c>
      <c r="E12" s="67">
        <v>10</v>
      </c>
      <c r="F12" s="65" t="s">
        <v>89</v>
      </c>
    </row>
    <row r="13" spans="1:6" ht="24" customHeight="1" x14ac:dyDescent="0.25">
      <c r="A13" s="64">
        <v>7</v>
      </c>
      <c r="B13" s="65" t="s">
        <v>90</v>
      </c>
      <c r="C13" s="65" t="s">
        <v>44</v>
      </c>
      <c r="D13" s="66">
        <f t="shared" si="0"/>
        <v>0.4097222222222221</v>
      </c>
      <c r="E13" s="67">
        <v>5</v>
      </c>
      <c r="F13" s="65" t="s">
        <v>91</v>
      </c>
    </row>
    <row r="14" spans="1:6" ht="24" customHeight="1" x14ac:dyDescent="0.25">
      <c r="A14" s="64">
        <v>8</v>
      </c>
      <c r="B14" s="65" t="s">
        <v>92</v>
      </c>
      <c r="C14" s="65" t="s">
        <v>77</v>
      </c>
      <c r="D14" s="66">
        <f t="shared" si="0"/>
        <v>0.41319444444444431</v>
      </c>
      <c r="E14" s="67">
        <v>5</v>
      </c>
      <c r="F14" s="65" t="s">
        <v>93</v>
      </c>
    </row>
    <row r="15" spans="1:6" ht="15.75" thickBot="1" x14ac:dyDescent="0.3"/>
    <row r="16" spans="1:6" ht="24" customHeight="1" x14ac:dyDescent="0.25">
      <c r="A16" s="68"/>
      <c r="B16" s="74" t="s">
        <v>94</v>
      </c>
      <c r="C16" s="68"/>
      <c r="D16" s="69"/>
      <c r="E16" s="69">
        <f>SUM(E7:E14)</f>
        <v>60</v>
      </c>
      <c r="F16" s="70" t="str">
        <f>IF(E16=$C$4,"On plan",IF(E16&gt;$C$4,"Over plan by "&amp;(E16-$C$4)&amp;" min","Under plan by "&amp;($C$4-E16)&amp;" min"))</f>
        <v>On plan</v>
      </c>
    </row>
    <row r="17" spans="1:6" ht="24" customHeight="1" x14ac:dyDescent="0.25">
      <c r="A17" s="47"/>
      <c r="B17" s="71" t="s">
        <v>227</v>
      </c>
      <c r="C17" s="47"/>
      <c r="D17" s="72">
        <f>D14+TIME(0,E14,0)</f>
        <v>0.41666666666666652</v>
      </c>
      <c r="E17" s="73"/>
      <c r="F17" s="47"/>
    </row>
  </sheetData>
  <conditionalFormatting sqref="F16">
    <cfRule type="containsText" dxfId="22" priority="1" operator="containsText" text="On plan">
      <formula>NOT(ISERROR(SEARCH("On plan",F16)))</formula>
    </cfRule>
    <cfRule type="containsText" dxfId="21" priority="2" operator="containsText" text="Over">
      <formula>NOT(ISERROR(SEARCH("Over",F16)))</formula>
    </cfRule>
    <cfRule type="containsText" dxfId="20" priority="3" operator="containsText" text="Under">
      <formula>NOT(ISERROR(SEARCH("Under",F16)))</formula>
    </cfRule>
  </conditionalFormatting>
  <dataValidations count="3">
    <dataValidation type="whole" allowBlank="1" showInputMessage="1" showErrorMessage="1" errorTitle="Minutes" error="Enter whole minutes from 0 to 120." sqref="E7:E14" xr:uid="{553376F0-D2CC-4D54-9AD6-144A5683463E}">
      <formula1>0</formula1>
      <formula2>120</formula2>
    </dataValidation>
    <dataValidation type="whole" allowBlank="1" showInputMessage="1" showErrorMessage="1" sqref="C4" xr:uid="{28258CC9-E303-4C43-B0B4-E38CB43E450E}">
      <formula1>15</formula1>
      <formula2>480</formula2>
    </dataValidation>
    <dataValidation type="decimal" allowBlank="1" showInputMessage="1" showErrorMessage="1" errorTitle="Start time" error="Enter a time of day, for example 9:00 AM." sqref="C3" xr:uid="{2C32D910-0126-457C-A533-FCC93911972D}">
      <formula1>0</formula1>
      <formula2>0.99999</formula2>
    </dataValidation>
  </dataValidations>
  <printOptions horizontalCentered="1"/>
  <pageMargins left="0.5" right="0.5" top="0.59722222222222221" bottom="0.59722222222222221" header="0.5" footer="0.5"/>
  <pageSetup paperSize="0" fitToHeight="0" orientation="landscape" horizontalDpi="0" verticalDpi="0" copies="0"/>
  <headerFooter>
    <oddFooter>&amp;C&amp;A  |  Page &amp;P of &amp;N&amp;RSafety Committee Pack</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E7C86"/>
    <pageSetUpPr fitToPage="1"/>
  </sheetPr>
  <dimension ref="A1:Z200"/>
  <sheetViews>
    <sheetView showGridLines="0" workbookViewId="0">
      <pane xSplit="4" ySplit="4" topLeftCell="E5" activePane="bottomRight" state="frozen"/>
      <selection pane="topRight"/>
      <selection pane="bottomLeft"/>
      <selection pane="bottomRight"/>
    </sheetView>
  </sheetViews>
  <sheetFormatPr defaultRowHeight="15" x14ac:dyDescent="0.25"/>
  <cols>
    <col min="1" max="1" width="9.85546875" customWidth="1"/>
    <col min="2" max="2" width="15.5703125" customWidth="1"/>
    <col min="3" max="3" width="19" customWidth="1"/>
    <col min="4" max="4" width="59" customWidth="1"/>
    <col min="5" max="5" width="24.7109375" customWidth="1"/>
    <col min="6" max="7" width="15.5703125" customWidth="1"/>
    <col min="8" max="8" width="14.85546875" customWidth="1"/>
    <col min="9" max="9" width="15.5703125" customWidth="1"/>
    <col min="10" max="10" width="19.85546875" customWidth="1"/>
    <col min="11" max="11" width="16.7109375" customWidth="1"/>
    <col min="12" max="12" width="3.42578125" customWidth="1"/>
  </cols>
  <sheetData>
    <row r="1" spans="1:26" ht="57.95" customHeight="1" thickBot="1" x14ac:dyDescent="0.3">
      <c r="A1" s="23" t="s">
        <v>95</v>
      </c>
      <c r="B1" s="24"/>
      <c r="C1" s="24"/>
      <c r="D1" s="24"/>
      <c r="E1" s="24"/>
      <c r="F1" s="24"/>
      <c r="G1" s="24"/>
      <c r="H1" s="24"/>
      <c r="I1" s="24"/>
      <c r="J1" s="24"/>
      <c r="K1" s="24"/>
      <c r="L1" s="2"/>
      <c r="M1" s="2"/>
      <c r="N1" s="2"/>
      <c r="O1" s="2"/>
      <c r="P1" s="2"/>
      <c r="Q1" s="2"/>
      <c r="R1" s="2"/>
      <c r="S1" s="2"/>
      <c r="T1" s="2"/>
      <c r="U1" s="2"/>
      <c r="V1" s="2"/>
      <c r="W1" s="2"/>
      <c r="X1" s="2"/>
      <c r="Y1" s="2"/>
      <c r="Z1" s="2"/>
    </row>
    <row r="2" spans="1:26" ht="15.75" thickTop="1" x14ac:dyDescent="0.25">
      <c r="A2" s="1" t="s">
        <v>228</v>
      </c>
      <c r="B2" s="2"/>
      <c r="C2" s="2"/>
      <c r="D2" s="2"/>
      <c r="E2" s="2"/>
      <c r="F2" s="2"/>
      <c r="G2" s="2"/>
      <c r="H2" s="2"/>
      <c r="I2" s="2"/>
      <c r="J2" s="2"/>
      <c r="K2" s="2"/>
      <c r="L2" s="2"/>
      <c r="M2" s="2"/>
      <c r="N2" s="2"/>
      <c r="O2" s="2"/>
      <c r="P2" s="2"/>
      <c r="Q2" s="2"/>
      <c r="R2" s="2"/>
      <c r="S2" s="2"/>
      <c r="T2" s="2"/>
      <c r="U2" s="2"/>
      <c r="V2" s="2"/>
      <c r="W2" s="2"/>
      <c r="X2" s="2"/>
      <c r="Y2" s="2"/>
      <c r="Z2" s="2"/>
    </row>
    <row r="3" spans="1:26" x14ac:dyDescent="0.25">
      <c r="A3" s="37" t="str">
        <f ca="1">"Logged: "&amp;COUNTA(Actions[ID])&amp;"     Open: "&amp;COUNTIF(Actions[Status],"Open")&amp;"     Overdue: "&amp;COUNTIF(Actions[Status],"Overdue")&amp;"     Closed: "&amp;COUNTIF(Actions[Status],"Closed")</f>
        <v>Logged: 11     Open: 2     Overdue: 1     Closed: 8</v>
      </c>
      <c r="B3" s="2"/>
      <c r="C3" s="2"/>
      <c r="D3" s="2"/>
      <c r="E3" s="2"/>
      <c r="F3" s="2"/>
      <c r="G3" s="2"/>
      <c r="H3" s="2"/>
      <c r="I3" s="2"/>
      <c r="J3" s="2"/>
      <c r="K3" s="2"/>
      <c r="L3" s="2"/>
      <c r="M3" s="2"/>
      <c r="N3" s="2"/>
      <c r="O3" s="2"/>
      <c r="P3" s="2"/>
      <c r="Q3" s="2"/>
      <c r="R3" s="2"/>
      <c r="S3" s="2"/>
      <c r="T3" s="2"/>
      <c r="U3" s="2"/>
      <c r="V3" s="2"/>
      <c r="W3" s="2"/>
      <c r="X3" s="2"/>
      <c r="Y3" s="2"/>
      <c r="Z3" s="2"/>
    </row>
    <row r="4" spans="1:26" ht="33.950000000000003" customHeight="1" x14ac:dyDescent="0.25">
      <c r="A4" s="38" t="s">
        <v>96</v>
      </c>
      <c r="B4" s="38" t="s">
        <v>97</v>
      </c>
      <c r="C4" s="38" t="s">
        <v>98</v>
      </c>
      <c r="D4" s="39" t="s">
        <v>99</v>
      </c>
      <c r="E4" s="38" t="s">
        <v>100</v>
      </c>
      <c r="F4" s="38" t="s">
        <v>101</v>
      </c>
      <c r="G4" s="38" t="s">
        <v>102</v>
      </c>
      <c r="H4" s="38" t="s">
        <v>103</v>
      </c>
      <c r="I4" s="38" t="s">
        <v>104</v>
      </c>
      <c r="J4" s="38" t="s">
        <v>105</v>
      </c>
      <c r="K4" s="38" t="s">
        <v>106</v>
      </c>
      <c r="L4" s="2"/>
      <c r="M4" s="2"/>
      <c r="N4" s="2"/>
      <c r="O4" s="2"/>
      <c r="P4" s="2"/>
      <c r="Q4" s="2"/>
      <c r="R4" s="2"/>
      <c r="S4" s="2"/>
      <c r="T4" s="2"/>
      <c r="U4" s="2"/>
      <c r="V4" s="2"/>
      <c r="W4" s="2"/>
      <c r="X4" s="2"/>
      <c r="Y4" s="2"/>
      <c r="Z4" s="2"/>
    </row>
    <row r="5" spans="1:26" ht="21.95" customHeight="1" x14ac:dyDescent="0.25">
      <c r="A5" s="76" t="s">
        <v>107</v>
      </c>
      <c r="B5" s="77">
        <v>46028</v>
      </c>
      <c r="C5" s="76" t="s">
        <v>108</v>
      </c>
      <c r="D5" s="41" t="s">
        <v>109</v>
      </c>
      <c r="E5" s="41" t="s">
        <v>62</v>
      </c>
      <c r="F5" s="77">
        <v>46042</v>
      </c>
      <c r="G5" s="77">
        <v>46041</v>
      </c>
      <c r="H5" s="79" t="str">
        <f t="shared" ref="H5:H36" ca="1" si="0">IF(B5="","",IF(G5&lt;&gt;"","Closed",IF(F5&lt;TODAY(),"Overdue","Open")))</f>
        <v>Closed</v>
      </c>
      <c r="I5" s="78" t="str">
        <f t="shared" ref="I5:I36" ca="1" si="1">IF(OR(F5="",G5&lt;&gt;""),"",MAX(0,TODAY()-F5))</f>
        <v/>
      </c>
      <c r="J5" s="75" t="str">
        <f t="shared" ref="J5:J36" si="2">IF(G5="","",IF(G5&lt;=F5,"On time","Late"))</f>
        <v>On time</v>
      </c>
      <c r="K5" s="78">
        <f t="shared" ref="K5:K36" si="3">IF(OR(B5="",G5=""),"",G5-B5)</f>
        <v>13</v>
      </c>
      <c r="L5" s="2"/>
      <c r="M5" s="2"/>
      <c r="N5" s="2"/>
      <c r="O5" s="2"/>
      <c r="P5" s="2"/>
      <c r="Q5" s="2"/>
      <c r="R5" s="2"/>
      <c r="S5" s="2"/>
      <c r="T5" s="2"/>
      <c r="U5" s="2"/>
      <c r="V5" s="2"/>
      <c r="W5" s="2"/>
      <c r="X5" s="2"/>
      <c r="Y5" s="2"/>
      <c r="Z5" s="2"/>
    </row>
    <row r="6" spans="1:26" ht="21.95" customHeight="1" x14ac:dyDescent="0.25">
      <c r="A6" s="76" t="s">
        <v>110</v>
      </c>
      <c r="B6" s="77">
        <v>46028</v>
      </c>
      <c r="C6" s="76" t="s">
        <v>111</v>
      </c>
      <c r="D6" s="41" t="s">
        <v>112</v>
      </c>
      <c r="E6" s="41" t="s">
        <v>113</v>
      </c>
      <c r="F6" s="77">
        <v>46049</v>
      </c>
      <c r="G6" s="77">
        <v>46056</v>
      </c>
      <c r="H6" s="79" t="str">
        <f t="shared" ca="1" si="0"/>
        <v>Closed</v>
      </c>
      <c r="I6" s="78" t="str">
        <f t="shared" ca="1" si="1"/>
        <v/>
      </c>
      <c r="J6" s="75" t="str">
        <f t="shared" si="2"/>
        <v>Late</v>
      </c>
      <c r="K6" s="78">
        <f t="shared" si="3"/>
        <v>28</v>
      </c>
      <c r="L6" s="2"/>
      <c r="M6" s="2"/>
      <c r="N6" s="2"/>
      <c r="O6" s="2"/>
      <c r="P6" s="2"/>
      <c r="Q6" s="2"/>
      <c r="R6" s="2"/>
      <c r="S6" s="2"/>
      <c r="T6" s="2"/>
      <c r="U6" s="2"/>
      <c r="V6" s="2"/>
      <c r="W6" s="2"/>
      <c r="X6" s="2"/>
      <c r="Y6" s="2"/>
      <c r="Z6" s="2"/>
    </row>
    <row r="7" spans="1:26" ht="21.95" customHeight="1" x14ac:dyDescent="0.25">
      <c r="A7" s="76" t="s">
        <v>114</v>
      </c>
      <c r="B7" s="77">
        <v>46056</v>
      </c>
      <c r="C7" s="76" t="s">
        <v>115</v>
      </c>
      <c r="D7" s="41" t="s">
        <v>116</v>
      </c>
      <c r="E7" s="41" t="s">
        <v>117</v>
      </c>
      <c r="F7" s="77">
        <v>46112</v>
      </c>
      <c r="G7" s="77">
        <v>46105</v>
      </c>
      <c r="H7" s="79" t="str">
        <f t="shared" ca="1" si="0"/>
        <v>Closed</v>
      </c>
      <c r="I7" s="78" t="str">
        <f t="shared" ca="1" si="1"/>
        <v/>
      </c>
      <c r="J7" s="75" t="str">
        <f t="shared" si="2"/>
        <v>On time</v>
      </c>
      <c r="K7" s="78">
        <f t="shared" si="3"/>
        <v>49</v>
      </c>
      <c r="L7" s="2"/>
      <c r="M7" s="2"/>
      <c r="N7" s="2"/>
      <c r="O7" s="2"/>
      <c r="P7" s="2"/>
      <c r="Q7" s="2"/>
      <c r="R7" s="2"/>
      <c r="S7" s="2"/>
      <c r="T7" s="2"/>
      <c r="U7" s="2"/>
      <c r="V7" s="2"/>
      <c r="W7" s="2"/>
      <c r="X7" s="2"/>
      <c r="Y7" s="2"/>
      <c r="Z7" s="2"/>
    </row>
    <row r="8" spans="1:26" ht="21.95" customHeight="1" x14ac:dyDescent="0.25">
      <c r="A8" s="76" t="s">
        <v>118</v>
      </c>
      <c r="B8" s="77">
        <v>46056</v>
      </c>
      <c r="C8" s="76" t="s">
        <v>119</v>
      </c>
      <c r="D8" s="41" t="s">
        <v>120</v>
      </c>
      <c r="E8" s="41" t="s">
        <v>121</v>
      </c>
      <c r="F8" s="77">
        <v>46084</v>
      </c>
      <c r="G8" s="77">
        <v>46083</v>
      </c>
      <c r="H8" s="79" t="str">
        <f t="shared" ca="1" si="0"/>
        <v>Closed</v>
      </c>
      <c r="I8" s="78" t="str">
        <f t="shared" ca="1" si="1"/>
        <v/>
      </c>
      <c r="J8" s="75" t="str">
        <f t="shared" si="2"/>
        <v>On time</v>
      </c>
      <c r="K8" s="78">
        <f t="shared" si="3"/>
        <v>27</v>
      </c>
      <c r="L8" s="2"/>
      <c r="M8" s="2"/>
      <c r="N8" s="2"/>
      <c r="O8" s="2"/>
      <c r="P8" s="2"/>
      <c r="Q8" s="2"/>
      <c r="R8" s="2"/>
      <c r="S8" s="2"/>
      <c r="T8" s="2"/>
      <c r="U8" s="2"/>
      <c r="V8" s="2"/>
      <c r="W8" s="2"/>
      <c r="X8" s="2"/>
      <c r="Y8" s="2"/>
      <c r="Z8" s="2"/>
    </row>
    <row r="9" spans="1:26" ht="21.95" customHeight="1" x14ac:dyDescent="0.25">
      <c r="A9" s="76" t="s">
        <v>122</v>
      </c>
      <c r="B9" s="77">
        <v>46084</v>
      </c>
      <c r="C9" s="76" t="s">
        <v>123</v>
      </c>
      <c r="D9" s="41" t="s">
        <v>124</v>
      </c>
      <c r="E9" s="41" t="s">
        <v>125</v>
      </c>
      <c r="F9" s="77">
        <v>46105</v>
      </c>
      <c r="G9" s="77">
        <v>46101</v>
      </c>
      <c r="H9" s="79" t="str">
        <f t="shared" ca="1" si="0"/>
        <v>Closed</v>
      </c>
      <c r="I9" s="78" t="str">
        <f t="shared" ca="1" si="1"/>
        <v/>
      </c>
      <c r="J9" s="75" t="str">
        <f t="shared" si="2"/>
        <v>On time</v>
      </c>
      <c r="K9" s="78">
        <f t="shared" si="3"/>
        <v>17</v>
      </c>
      <c r="L9" s="2"/>
      <c r="M9" s="2"/>
      <c r="N9" s="2"/>
      <c r="O9" s="2"/>
      <c r="P9" s="2"/>
      <c r="Q9" s="2"/>
      <c r="R9" s="2"/>
      <c r="S9" s="2"/>
      <c r="T9" s="2"/>
      <c r="U9" s="2"/>
      <c r="V9" s="2"/>
      <c r="W9" s="2"/>
      <c r="X9" s="2"/>
      <c r="Y9" s="2"/>
      <c r="Z9" s="2"/>
    </row>
    <row r="10" spans="1:26" ht="21.95" customHeight="1" x14ac:dyDescent="0.25">
      <c r="A10" s="76" t="s">
        <v>126</v>
      </c>
      <c r="B10" s="77">
        <v>46084</v>
      </c>
      <c r="C10" s="76" t="s">
        <v>127</v>
      </c>
      <c r="D10" s="41" t="s">
        <v>128</v>
      </c>
      <c r="E10" s="41" t="s">
        <v>80</v>
      </c>
      <c r="F10" s="77">
        <v>46140</v>
      </c>
      <c r="G10" s="77">
        <v>46133</v>
      </c>
      <c r="H10" s="79" t="str">
        <f t="shared" ca="1" si="0"/>
        <v>Closed</v>
      </c>
      <c r="I10" s="78" t="str">
        <f t="shared" ca="1" si="1"/>
        <v/>
      </c>
      <c r="J10" s="75" t="str">
        <f t="shared" si="2"/>
        <v>On time</v>
      </c>
      <c r="K10" s="78">
        <f t="shared" si="3"/>
        <v>49</v>
      </c>
      <c r="L10" s="2"/>
      <c r="M10" s="2"/>
      <c r="N10" s="2"/>
      <c r="O10" s="2"/>
      <c r="P10" s="2"/>
      <c r="Q10" s="2"/>
      <c r="R10" s="2"/>
      <c r="S10" s="2"/>
      <c r="T10" s="2"/>
      <c r="U10" s="2"/>
      <c r="V10" s="2"/>
      <c r="W10" s="2"/>
      <c r="X10" s="2"/>
      <c r="Y10" s="2"/>
      <c r="Z10" s="2"/>
    </row>
    <row r="11" spans="1:26" ht="21.95" customHeight="1" x14ac:dyDescent="0.25">
      <c r="A11" s="76" t="s">
        <v>129</v>
      </c>
      <c r="B11" s="77">
        <v>46119</v>
      </c>
      <c r="C11" s="76" t="s">
        <v>108</v>
      </c>
      <c r="D11" s="41" t="s">
        <v>130</v>
      </c>
      <c r="E11" s="41" t="s">
        <v>62</v>
      </c>
      <c r="F11" s="77">
        <v>46133</v>
      </c>
      <c r="G11" s="77">
        <v>46140</v>
      </c>
      <c r="H11" s="79" t="str">
        <f t="shared" ca="1" si="0"/>
        <v>Closed</v>
      </c>
      <c r="I11" s="78" t="str">
        <f t="shared" ca="1" si="1"/>
        <v/>
      </c>
      <c r="J11" s="75" t="str">
        <f t="shared" si="2"/>
        <v>Late</v>
      </c>
      <c r="K11" s="78">
        <f t="shared" si="3"/>
        <v>21</v>
      </c>
      <c r="L11" s="2"/>
      <c r="M11" s="2"/>
      <c r="N11" s="2"/>
      <c r="O11" s="2"/>
      <c r="P11" s="2"/>
      <c r="Q11" s="2"/>
      <c r="R11" s="2"/>
      <c r="S11" s="2"/>
      <c r="T11" s="2"/>
      <c r="U11" s="2"/>
      <c r="V11" s="2"/>
      <c r="W11" s="2"/>
      <c r="X11" s="2"/>
      <c r="Y11" s="2"/>
      <c r="Z11" s="2"/>
    </row>
    <row r="12" spans="1:26" ht="21.95" customHeight="1" x14ac:dyDescent="0.25">
      <c r="A12" s="76" t="s">
        <v>131</v>
      </c>
      <c r="B12" s="77">
        <v>46147</v>
      </c>
      <c r="C12" s="76" t="s">
        <v>111</v>
      </c>
      <c r="D12" s="41" t="s">
        <v>132</v>
      </c>
      <c r="E12" s="41" t="s">
        <v>133</v>
      </c>
      <c r="F12" s="77">
        <v>46161</v>
      </c>
      <c r="G12" s="77">
        <v>46157</v>
      </c>
      <c r="H12" s="79" t="str">
        <f t="shared" ca="1" si="0"/>
        <v>Closed</v>
      </c>
      <c r="I12" s="78" t="str">
        <f t="shared" ca="1" si="1"/>
        <v/>
      </c>
      <c r="J12" s="75" t="str">
        <f t="shared" si="2"/>
        <v>On time</v>
      </c>
      <c r="K12" s="78">
        <f t="shared" si="3"/>
        <v>10</v>
      </c>
      <c r="L12" s="2"/>
      <c r="M12" s="2"/>
      <c r="N12" s="2"/>
      <c r="O12" s="2"/>
      <c r="P12" s="2"/>
      <c r="Q12" s="2"/>
      <c r="R12" s="2"/>
      <c r="S12" s="2"/>
      <c r="T12" s="2"/>
      <c r="U12" s="2"/>
      <c r="V12" s="2"/>
      <c r="W12" s="2"/>
      <c r="X12" s="2"/>
      <c r="Y12" s="2"/>
      <c r="Z12" s="2"/>
    </row>
    <row r="13" spans="1:26" ht="21.95" customHeight="1" x14ac:dyDescent="0.25">
      <c r="A13" s="76" t="s">
        <v>134</v>
      </c>
      <c r="B13" s="77">
        <v>46238</v>
      </c>
      <c r="C13" s="76" t="s">
        <v>119</v>
      </c>
      <c r="D13" s="41" t="s">
        <v>135</v>
      </c>
      <c r="E13" s="41" t="s">
        <v>68</v>
      </c>
      <c r="F13" s="77">
        <v>46266</v>
      </c>
      <c r="G13" s="77"/>
      <c r="H13" s="79" t="str">
        <f t="shared" ca="1" si="0"/>
        <v>Overdue</v>
      </c>
      <c r="I13" s="78">
        <f t="shared" ca="1" si="1"/>
        <v>36</v>
      </c>
      <c r="J13" s="75" t="str">
        <f t="shared" si="2"/>
        <v/>
      </c>
      <c r="K13" s="78" t="str">
        <f t="shared" si="3"/>
        <v/>
      </c>
      <c r="L13" s="2"/>
      <c r="M13" s="2"/>
      <c r="N13" s="2"/>
      <c r="O13" s="2"/>
      <c r="P13" s="2"/>
      <c r="Q13" s="2"/>
      <c r="R13" s="2"/>
      <c r="S13" s="2"/>
      <c r="T13" s="2"/>
      <c r="U13" s="2"/>
      <c r="V13" s="2"/>
      <c r="W13" s="2"/>
      <c r="X13" s="2"/>
      <c r="Y13" s="2"/>
      <c r="Z13" s="2"/>
    </row>
    <row r="14" spans="1:26" ht="21.95" customHeight="1" x14ac:dyDescent="0.25">
      <c r="A14" s="76" t="s">
        <v>136</v>
      </c>
      <c r="B14" s="77">
        <v>46266</v>
      </c>
      <c r="C14" s="76" t="s">
        <v>115</v>
      </c>
      <c r="D14" s="41" t="s">
        <v>137</v>
      </c>
      <c r="E14" s="41" t="s">
        <v>117</v>
      </c>
      <c r="F14" s="77">
        <v>46322</v>
      </c>
      <c r="G14" s="77"/>
      <c r="H14" s="79" t="str">
        <f t="shared" ca="1" si="0"/>
        <v>Open</v>
      </c>
      <c r="I14" s="78">
        <f t="shared" ca="1" si="1"/>
        <v>0</v>
      </c>
      <c r="J14" s="75" t="str">
        <f t="shared" si="2"/>
        <v/>
      </c>
      <c r="K14" s="78" t="str">
        <f t="shared" si="3"/>
        <v/>
      </c>
      <c r="L14" s="2"/>
      <c r="M14" s="2"/>
      <c r="N14" s="2"/>
      <c r="O14" s="2"/>
      <c r="P14" s="2"/>
      <c r="Q14" s="2"/>
      <c r="R14" s="2"/>
      <c r="S14" s="2"/>
      <c r="T14" s="2"/>
      <c r="U14" s="2"/>
      <c r="V14" s="2"/>
      <c r="W14" s="2"/>
      <c r="X14" s="2"/>
      <c r="Y14" s="2"/>
      <c r="Z14" s="2"/>
    </row>
    <row r="15" spans="1:26" ht="21.95" customHeight="1" x14ac:dyDescent="0.25">
      <c r="A15" s="76" t="s">
        <v>138</v>
      </c>
      <c r="B15" s="77">
        <v>46266</v>
      </c>
      <c r="C15" s="76" t="s">
        <v>127</v>
      </c>
      <c r="D15" s="41" t="s">
        <v>139</v>
      </c>
      <c r="E15" s="41" t="s">
        <v>80</v>
      </c>
      <c r="F15" s="77">
        <v>46329</v>
      </c>
      <c r="G15" s="77"/>
      <c r="H15" s="79" t="str">
        <f t="shared" ca="1" si="0"/>
        <v>Open</v>
      </c>
      <c r="I15" s="78">
        <f t="shared" ca="1" si="1"/>
        <v>0</v>
      </c>
      <c r="J15" s="75" t="str">
        <f t="shared" si="2"/>
        <v/>
      </c>
      <c r="K15" s="78" t="str">
        <f t="shared" si="3"/>
        <v/>
      </c>
      <c r="L15" s="2"/>
      <c r="M15" s="2"/>
      <c r="N15" s="2"/>
      <c r="O15" s="2"/>
      <c r="P15" s="2"/>
      <c r="Q15" s="2"/>
      <c r="R15" s="2"/>
      <c r="S15" s="2"/>
      <c r="T15" s="2"/>
      <c r="U15" s="2"/>
      <c r="V15" s="2"/>
      <c r="W15" s="2"/>
      <c r="X15" s="2"/>
      <c r="Y15" s="2"/>
      <c r="Z15" s="2"/>
    </row>
    <row r="16" spans="1:26" ht="21.95" customHeight="1" x14ac:dyDescent="0.25">
      <c r="A16" s="76"/>
      <c r="B16" s="77"/>
      <c r="C16" s="76"/>
      <c r="D16" s="41"/>
      <c r="E16" s="41"/>
      <c r="F16" s="77"/>
      <c r="G16" s="77"/>
      <c r="H16" s="79" t="str">
        <f t="shared" ca="1" si="0"/>
        <v/>
      </c>
      <c r="I16" s="78" t="str">
        <f t="shared" ca="1" si="1"/>
        <v/>
      </c>
      <c r="J16" s="75" t="str">
        <f t="shared" si="2"/>
        <v/>
      </c>
      <c r="K16" s="78" t="str">
        <f t="shared" si="3"/>
        <v/>
      </c>
      <c r="L16" s="2"/>
      <c r="M16" s="2"/>
      <c r="N16" s="2"/>
      <c r="O16" s="2"/>
      <c r="P16" s="2"/>
      <c r="Q16" s="2"/>
      <c r="R16" s="2"/>
      <c r="S16" s="2"/>
      <c r="T16" s="2"/>
      <c r="U16" s="2"/>
      <c r="V16" s="2"/>
      <c r="W16" s="2"/>
      <c r="X16" s="2"/>
      <c r="Y16" s="2"/>
      <c r="Z16" s="2"/>
    </row>
    <row r="17" spans="1:26" ht="21.95" customHeight="1" x14ac:dyDescent="0.25">
      <c r="A17" s="76"/>
      <c r="B17" s="77"/>
      <c r="C17" s="76"/>
      <c r="D17" s="41"/>
      <c r="E17" s="41"/>
      <c r="F17" s="77"/>
      <c r="G17" s="77"/>
      <c r="H17" s="79" t="str">
        <f t="shared" ca="1" si="0"/>
        <v/>
      </c>
      <c r="I17" s="78" t="str">
        <f t="shared" ca="1" si="1"/>
        <v/>
      </c>
      <c r="J17" s="75" t="str">
        <f t="shared" si="2"/>
        <v/>
      </c>
      <c r="K17" s="78" t="str">
        <f t="shared" si="3"/>
        <v/>
      </c>
      <c r="L17" s="2"/>
      <c r="M17" s="2"/>
      <c r="N17" s="2"/>
      <c r="O17" s="2"/>
      <c r="P17" s="2"/>
      <c r="Q17" s="2"/>
      <c r="R17" s="2"/>
      <c r="S17" s="2"/>
      <c r="T17" s="2"/>
      <c r="U17" s="2"/>
      <c r="V17" s="2"/>
      <c r="W17" s="2"/>
      <c r="X17" s="2"/>
      <c r="Y17" s="2"/>
      <c r="Z17" s="2"/>
    </row>
    <row r="18" spans="1:26" ht="21.95" customHeight="1" x14ac:dyDescent="0.25">
      <c r="A18" s="76"/>
      <c r="B18" s="77"/>
      <c r="C18" s="76"/>
      <c r="D18" s="41"/>
      <c r="E18" s="41"/>
      <c r="F18" s="77"/>
      <c r="G18" s="77"/>
      <c r="H18" s="79" t="str">
        <f t="shared" ca="1" si="0"/>
        <v/>
      </c>
      <c r="I18" s="78" t="str">
        <f t="shared" ca="1" si="1"/>
        <v/>
      </c>
      <c r="J18" s="75" t="str">
        <f t="shared" si="2"/>
        <v/>
      </c>
      <c r="K18" s="78" t="str">
        <f t="shared" si="3"/>
        <v/>
      </c>
      <c r="L18" s="2"/>
      <c r="M18" s="2"/>
      <c r="N18" s="2"/>
      <c r="O18" s="2"/>
      <c r="P18" s="2"/>
      <c r="Q18" s="2"/>
      <c r="R18" s="2"/>
      <c r="S18" s="2"/>
      <c r="T18" s="2"/>
      <c r="U18" s="2"/>
      <c r="V18" s="2"/>
      <c r="W18" s="2"/>
      <c r="X18" s="2"/>
      <c r="Y18" s="2"/>
      <c r="Z18" s="2"/>
    </row>
    <row r="19" spans="1:26" ht="21.95" customHeight="1" x14ac:dyDescent="0.25">
      <c r="A19" s="76"/>
      <c r="B19" s="77"/>
      <c r="C19" s="76"/>
      <c r="D19" s="41"/>
      <c r="E19" s="41"/>
      <c r="F19" s="77"/>
      <c r="G19" s="77"/>
      <c r="H19" s="79" t="str">
        <f t="shared" ca="1" si="0"/>
        <v/>
      </c>
      <c r="I19" s="78" t="str">
        <f t="shared" ca="1" si="1"/>
        <v/>
      </c>
      <c r="J19" s="75" t="str">
        <f t="shared" si="2"/>
        <v/>
      </c>
      <c r="K19" s="78" t="str">
        <f t="shared" si="3"/>
        <v/>
      </c>
      <c r="L19" s="2"/>
      <c r="M19" s="2"/>
      <c r="N19" s="2"/>
      <c r="O19" s="2"/>
      <c r="P19" s="2"/>
      <c r="Q19" s="2"/>
      <c r="R19" s="2"/>
      <c r="S19" s="2"/>
      <c r="T19" s="2"/>
      <c r="U19" s="2"/>
      <c r="V19" s="2"/>
      <c r="W19" s="2"/>
      <c r="X19" s="2"/>
      <c r="Y19" s="2"/>
      <c r="Z19" s="2"/>
    </row>
    <row r="20" spans="1:26" ht="21.95" customHeight="1" x14ac:dyDescent="0.25">
      <c r="A20" s="76"/>
      <c r="B20" s="77"/>
      <c r="C20" s="76"/>
      <c r="D20" s="41"/>
      <c r="E20" s="41"/>
      <c r="F20" s="77"/>
      <c r="G20" s="77"/>
      <c r="H20" s="79" t="str">
        <f t="shared" ca="1" si="0"/>
        <v/>
      </c>
      <c r="I20" s="78" t="str">
        <f t="shared" ca="1" si="1"/>
        <v/>
      </c>
      <c r="J20" s="75" t="str">
        <f t="shared" si="2"/>
        <v/>
      </c>
      <c r="K20" s="78" t="str">
        <f t="shared" si="3"/>
        <v/>
      </c>
      <c r="L20" s="2"/>
      <c r="M20" s="2"/>
      <c r="N20" s="2"/>
      <c r="O20" s="2"/>
      <c r="P20" s="2"/>
      <c r="Q20" s="2"/>
      <c r="R20" s="2"/>
      <c r="S20" s="2"/>
      <c r="T20" s="2"/>
      <c r="U20" s="2"/>
      <c r="V20" s="2"/>
      <c r="W20" s="2"/>
      <c r="X20" s="2"/>
      <c r="Y20" s="2"/>
      <c r="Z20" s="2"/>
    </row>
    <row r="21" spans="1:26" ht="21.95" customHeight="1" x14ac:dyDescent="0.25">
      <c r="A21" s="76"/>
      <c r="B21" s="77"/>
      <c r="C21" s="76"/>
      <c r="D21" s="41"/>
      <c r="E21" s="41"/>
      <c r="F21" s="77"/>
      <c r="G21" s="77"/>
      <c r="H21" s="79" t="str">
        <f t="shared" ca="1" si="0"/>
        <v/>
      </c>
      <c r="I21" s="78" t="str">
        <f t="shared" ca="1" si="1"/>
        <v/>
      </c>
      <c r="J21" s="75" t="str">
        <f t="shared" si="2"/>
        <v/>
      </c>
      <c r="K21" s="78" t="str">
        <f t="shared" si="3"/>
        <v/>
      </c>
      <c r="L21" s="2"/>
      <c r="M21" s="2"/>
      <c r="N21" s="2"/>
      <c r="O21" s="2"/>
      <c r="P21" s="2"/>
      <c r="Q21" s="2"/>
      <c r="R21" s="2"/>
      <c r="S21" s="2"/>
      <c r="T21" s="2"/>
      <c r="U21" s="2"/>
      <c r="V21" s="2"/>
      <c r="W21" s="2"/>
      <c r="X21" s="2"/>
      <c r="Y21" s="2"/>
      <c r="Z21" s="2"/>
    </row>
    <row r="22" spans="1:26" ht="21.95" customHeight="1" x14ac:dyDescent="0.25">
      <c r="A22" s="76"/>
      <c r="B22" s="77"/>
      <c r="C22" s="76"/>
      <c r="D22" s="41"/>
      <c r="E22" s="41"/>
      <c r="F22" s="77"/>
      <c r="G22" s="77"/>
      <c r="H22" s="79" t="str">
        <f t="shared" ca="1" si="0"/>
        <v/>
      </c>
      <c r="I22" s="78" t="str">
        <f t="shared" ca="1" si="1"/>
        <v/>
      </c>
      <c r="J22" s="75" t="str">
        <f t="shared" si="2"/>
        <v/>
      </c>
      <c r="K22" s="78" t="str">
        <f t="shared" si="3"/>
        <v/>
      </c>
      <c r="L22" s="2"/>
      <c r="M22" s="2"/>
      <c r="N22" s="2"/>
      <c r="O22" s="2"/>
      <c r="P22" s="2"/>
      <c r="Q22" s="2"/>
      <c r="R22" s="2"/>
      <c r="S22" s="2"/>
      <c r="T22" s="2"/>
      <c r="U22" s="2"/>
      <c r="V22" s="2"/>
      <c r="W22" s="2"/>
      <c r="X22" s="2"/>
      <c r="Y22" s="2"/>
      <c r="Z22" s="2"/>
    </row>
    <row r="23" spans="1:26" ht="21.95" customHeight="1" x14ac:dyDescent="0.25">
      <c r="A23" s="76"/>
      <c r="B23" s="77"/>
      <c r="C23" s="76"/>
      <c r="D23" s="41"/>
      <c r="E23" s="41"/>
      <c r="F23" s="77"/>
      <c r="G23" s="77"/>
      <c r="H23" s="79" t="str">
        <f t="shared" ca="1" si="0"/>
        <v/>
      </c>
      <c r="I23" s="78" t="str">
        <f t="shared" ca="1" si="1"/>
        <v/>
      </c>
      <c r="J23" s="75" t="str">
        <f t="shared" si="2"/>
        <v/>
      </c>
      <c r="K23" s="78" t="str">
        <f t="shared" si="3"/>
        <v/>
      </c>
      <c r="L23" s="2"/>
      <c r="M23" s="2"/>
      <c r="N23" s="2"/>
      <c r="O23" s="2"/>
      <c r="P23" s="2"/>
      <c r="Q23" s="2"/>
      <c r="R23" s="2"/>
      <c r="S23" s="2"/>
      <c r="T23" s="2"/>
      <c r="U23" s="2"/>
      <c r="V23" s="2"/>
      <c r="W23" s="2"/>
      <c r="X23" s="2"/>
      <c r="Y23" s="2"/>
      <c r="Z23" s="2"/>
    </row>
    <row r="24" spans="1:26" ht="21.95" customHeight="1" x14ac:dyDescent="0.25">
      <c r="A24" s="76"/>
      <c r="B24" s="77"/>
      <c r="C24" s="76"/>
      <c r="D24" s="41"/>
      <c r="E24" s="41"/>
      <c r="F24" s="77"/>
      <c r="G24" s="77"/>
      <c r="H24" s="79" t="str">
        <f t="shared" ca="1" si="0"/>
        <v/>
      </c>
      <c r="I24" s="78" t="str">
        <f t="shared" ca="1" si="1"/>
        <v/>
      </c>
      <c r="J24" s="75" t="str">
        <f t="shared" si="2"/>
        <v/>
      </c>
      <c r="K24" s="78" t="str">
        <f t="shared" si="3"/>
        <v/>
      </c>
      <c r="L24" s="2"/>
      <c r="M24" s="2"/>
      <c r="N24" s="2"/>
      <c r="O24" s="2"/>
      <c r="P24" s="2"/>
      <c r="Q24" s="2"/>
      <c r="R24" s="2"/>
      <c r="S24" s="2"/>
      <c r="T24" s="2"/>
      <c r="U24" s="2"/>
      <c r="V24" s="2"/>
      <c r="W24" s="2"/>
      <c r="X24" s="2"/>
      <c r="Y24" s="2"/>
      <c r="Z24" s="2"/>
    </row>
    <row r="25" spans="1:26" ht="21.95" customHeight="1" x14ac:dyDescent="0.25">
      <c r="A25" s="76"/>
      <c r="B25" s="77"/>
      <c r="C25" s="76"/>
      <c r="D25" s="41"/>
      <c r="E25" s="41"/>
      <c r="F25" s="77"/>
      <c r="G25" s="77"/>
      <c r="H25" s="79" t="str">
        <f t="shared" ca="1" si="0"/>
        <v/>
      </c>
      <c r="I25" s="78" t="str">
        <f t="shared" ca="1" si="1"/>
        <v/>
      </c>
      <c r="J25" s="75" t="str">
        <f t="shared" si="2"/>
        <v/>
      </c>
      <c r="K25" s="78" t="str">
        <f t="shared" si="3"/>
        <v/>
      </c>
      <c r="L25" s="2"/>
      <c r="M25" s="2"/>
      <c r="N25" s="2"/>
      <c r="O25" s="2"/>
      <c r="P25" s="2"/>
      <c r="Q25" s="2"/>
      <c r="R25" s="2"/>
      <c r="S25" s="2"/>
      <c r="T25" s="2"/>
      <c r="U25" s="2"/>
      <c r="V25" s="2"/>
      <c r="W25" s="2"/>
      <c r="X25" s="2"/>
      <c r="Y25" s="2"/>
      <c r="Z25" s="2"/>
    </row>
    <row r="26" spans="1:26" ht="21.95" customHeight="1" x14ac:dyDescent="0.25">
      <c r="A26" s="76"/>
      <c r="B26" s="77"/>
      <c r="C26" s="76"/>
      <c r="D26" s="41"/>
      <c r="E26" s="41"/>
      <c r="F26" s="77"/>
      <c r="G26" s="77"/>
      <c r="H26" s="79" t="str">
        <f t="shared" ca="1" si="0"/>
        <v/>
      </c>
      <c r="I26" s="78" t="str">
        <f t="shared" ca="1" si="1"/>
        <v/>
      </c>
      <c r="J26" s="75" t="str">
        <f t="shared" si="2"/>
        <v/>
      </c>
      <c r="K26" s="78" t="str">
        <f t="shared" si="3"/>
        <v/>
      </c>
      <c r="L26" s="2"/>
      <c r="M26" s="2"/>
      <c r="N26" s="2"/>
      <c r="O26" s="2"/>
      <c r="P26" s="2"/>
      <c r="Q26" s="2"/>
      <c r="R26" s="2"/>
      <c r="S26" s="2"/>
      <c r="T26" s="2"/>
      <c r="U26" s="2"/>
      <c r="V26" s="2"/>
      <c r="W26" s="2"/>
      <c r="X26" s="2"/>
      <c r="Y26" s="2"/>
      <c r="Z26" s="2"/>
    </row>
    <row r="27" spans="1:26" ht="21.95" customHeight="1" x14ac:dyDescent="0.25">
      <c r="A27" s="76"/>
      <c r="B27" s="77"/>
      <c r="C27" s="76"/>
      <c r="D27" s="41"/>
      <c r="E27" s="41"/>
      <c r="F27" s="77"/>
      <c r="G27" s="77"/>
      <c r="H27" s="79" t="str">
        <f t="shared" ca="1" si="0"/>
        <v/>
      </c>
      <c r="I27" s="78" t="str">
        <f t="shared" ca="1" si="1"/>
        <v/>
      </c>
      <c r="J27" s="75" t="str">
        <f t="shared" si="2"/>
        <v/>
      </c>
      <c r="K27" s="78" t="str">
        <f t="shared" si="3"/>
        <v/>
      </c>
      <c r="L27" s="2"/>
      <c r="M27" s="2"/>
      <c r="N27" s="2"/>
      <c r="O27" s="2"/>
      <c r="P27" s="2"/>
      <c r="Q27" s="2"/>
      <c r="R27" s="2"/>
      <c r="S27" s="2"/>
      <c r="T27" s="2"/>
      <c r="U27" s="2"/>
      <c r="V27" s="2"/>
      <c r="W27" s="2"/>
      <c r="X27" s="2"/>
      <c r="Y27" s="2"/>
      <c r="Z27" s="2"/>
    </row>
    <row r="28" spans="1:26" ht="21.95" customHeight="1" x14ac:dyDescent="0.25">
      <c r="A28" s="76"/>
      <c r="B28" s="77"/>
      <c r="C28" s="76"/>
      <c r="D28" s="41"/>
      <c r="E28" s="41"/>
      <c r="F28" s="77"/>
      <c r="G28" s="77"/>
      <c r="H28" s="79" t="str">
        <f t="shared" ca="1" si="0"/>
        <v/>
      </c>
      <c r="I28" s="78" t="str">
        <f t="shared" ca="1" si="1"/>
        <v/>
      </c>
      <c r="J28" s="75" t="str">
        <f t="shared" si="2"/>
        <v/>
      </c>
      <c r="K28" s="78" t="str">
        <f t="shared" si="3"/>
        <v/>
      </c>
      <c r="L28" s="2"/>
      <c r="M28" s="2"/>
      <c r="N28" s="2"/>
      <c r="O28" s="2"/>
      <c r="P28" s="2"/>
      <c r="Q28" s="2"/>
      <c r="R28" s="2"/>
      <c r="S28" s="2"/>
      <c r="T28" s="2"/>
      <c r="U28" s="2"/>
      <c r="V28" s="2"/>
      <c r="W28" s="2"/>
      <c r="X28" s="2"/>
      <c r="Y28" s="2"/>
      <c r="Z28" s="2"/>
    </row>
    <row r="29" spans="1:26" ht="21.95" customHeight="1" x14ac:dyDescent="0.25">
      <c r="A29" s="76"/>
      <c r="B29" s="77"/>
      <c r="C29" s="76"/>
      <c r="D29" s="41"/>
      <c r="E29" s="41"/>
      <c r="F29" s="77"/>
      <c r="G29" s="77"/>
      <c r="H29" s="79" t="str">
        <f t="shared" ca="1" si="0"/>
        <v/>
      </c>
      <c r="I29" s="78" t="str">
        <f t="shared" ca="1" si="1"/>
        <v/>
      </c>
      <c r="J29" s="75" t="str">
        <f t="shared" si="2"/>
        <v/>
      </c>
      <c r="K29" s="78" t="str">
        <f t="shared" si="3"/>
        <v/>
      </c>
      <c r="L29" s="2"/>
      <c r="M29" s="2"/>
      <c r="N29" s="2"/>
      <c r="O29" s="2"/>
      <c r="P29" s="2"/>
      <c r="Q29" s="2"/>
      <c r="R29" s="2"/>
      <c r="S29" s="2"/>
      <c r="T29" s="2"/>
      <c r="U29" s="2"/>
      <c r="V29" s="2"/>
      <c r="W29" s="2"/>
      <c r="X29" s="2"/>
      <c r="Y29" s="2"/>
      <c r="Z29" s="2"/>
    </row>
    <row r="30" spans="1:26" ht="21.95" customHeight="1" x14ac:dyDescent="0.25">
      <c r="A30" s="76"/>
      <c r="B30" s="77"/>
      <c r="C30" s="76"/>
      <c r="D30" s="41"/>
      <c r="E30" s="41"/>
      <c r="F30" s="77"/>
      <c r="G30" s="77"/>
      <c r="H30" s="79" t="str">
        <f t="shared" ca="1" si="0"/>
        <v/>
      </c>
      <c r="I30" s="78" t="str">
        <f t="shared" ca="1" si="1"/>
        <v/>
      </c>
      <c r="J30" s="75" t="str">
        <f t="shared" si="2"/>
        <v/>
      </c>
      <c r="K30" s="78" t="str">
        <f t="shared" si="3"/>
        <v/>
      </c>
      <c r="L30" s="2"/>
      <c r="M30" s="2"/>
      <c r="N30" s="2"/>
      <c r="O30" s="2"/>
      <c r="P30" s="2"/>
      <c r="Q30" s="2"/>
      <c r="R30" s="2"/>
      <c r="S30" s="2"/>
      <c r="T30" s="2"/>
      <c r="U30" s="2"/>
      <c r="V30" s="2"/>
      <c r="W30" s="2"/>
      <c r="X30" s="2"/>
      <c r="Y30" s="2"/>
      <c r="Z30" s="2"/>
    </row>
    <row r="31" spans="1:26" ht="21.95" customHeight="1" x14ac:dyDescent="0.25">
      <c r="A31" s="76"/>
      <c r="B31" s="77"/>
      <c r="C31" s="76"/>
      <c r="D31" s="41"/>
      <c r="E31" s="41"/>
      <c r="F31" s="77"/>
      <c r="G31" s="77"/>
      <c r="H31" s="79" t="str">
        <f t="shared" ca="1" si="0"/>
        <v/>
      </c>
      <c r="I31" s="78" t="str">
        <f t="shared" ca="1" si="1"/>
        <v/>
      </c>
      <c r="J31" s="75" t="str">
        <f t="shared" si="2"/>
        <v/>
      </c>
      <c r="K31" s="78" t="str">
        <f t="shared" si="3"/>
        <v/>
      </c>
      <c r="L31" s="2"/>
      <c r="M31" s="2"/>
      <c r="N31" s="2"/>
      <c r="O31" s="2"/>
      <c r="P31" s="2"/>
      <c r="Q31" s="2"/>
      <c r="R31" s="2"/>
      <c r="S31" s="2"/>
      <c r="T31" s="2"/>
      <c r="U31" s="2"/>
      <c r="V31" s="2"/>
      <c r="W31" s="2"/>
      <c r="X31" s="2"/>
      <c r="Y31" s="2"/>
      <c r="Z31" s="2"/>
    </row>
    <row r="32" spans="1:26" ht="21.95" customHeight="1" x14ac:dyDescent="0.25">
      <c r="A32" s="76"/>
      <c r="B32" s="77"/>
      <c r="C32" s="76"/>
      <c r="D32" s="41"/>
      <c r="E32" s="41"/>
      <c r="F32" s="77"/>
      <c r="G32" s="77"/>
      <c r="H32" s="79" t="str">
        <f t="shared" ca="1" si="0"/>
        <v/>
      </c>
      <c r="I32" s="78" t="str">
        <f t="shared" ca="1" si="1"/>
        <v/>
      </c>
      <c r="J32" s="75" t="str">
        <f t="shared" si="2"/>
        <v/>
      </c>
      <c r="K32" s="78" t="str">
        <f t="shared" si="3"/>
        <v/>
      </c>
      <c r="L32" s="2"/>
      <c r="M32" s="2"/>
      <c r="N32" s="2"/>
      <c r="O32" s="2"/>
      <c r="P32" s="2"/>
      <c r="Q32" s="2"/>
      <c r="R32" s="2"/>
      <c r="S32" s="2"/>
      <c r="T32" s="2"/>
      <c r="U32" s="2"/>
      <c r="V32" s="2"/>
      <c r="W32" s="2"/>
      <c r="X32" s="2"/>
      <c r="Y32" s="2"/>
      <c r="Z32" s="2"/>
    </row>
    <row r="33" spans="1:26" ht="21.95" customHeight="1" x14ac:dyDescent="0.25">
      <c r="A33" s="76"/>
      <c r="B33" s="77"/>
      <c r="C33" s="76"/>
      <c r="D33" s="41"/>
      <c r="E33" s="41"/>
      <c r="F33" s="77"/>
      <c r="G33" s="77"/>
      <c r="H33" s="79" t="str">
        <f t="shared" ca="1" si="0"/>
        <v/>
      </c>
      <c r="I33" s="78" t="str">
        <f t="shared" ca="1" si="1"/>
        <v/>
      </c>
      <c r="J33" s="75" t="str">
        <f t="shared" si="2"/>
        <v/>
      </c>
      <c r="K33" s="78" t="str">
        <f t="shared" si="3"/>
        <v/>
      </c>
      <c r="L33" s="2"/>
      <c r="M33" s="2"/>
      <c r="N33" s="2"/>
      <c r="O33" s="2"/>
      <c r="P33" s="2"/>
      <c r="Q33" s="2"/>
      <c r="R33" s="2"/>
      <c r="S33" s="2"/>
      <c r="T33" s="2"/>
      <c r="U33" s="2"/>
      <c r="V33" s="2"/>
      <c r="W33" s="2"/>
      <c r="X33" s="2"/>
      <c r="Y33" s="2"/>
      <c r="Z33" s="2"/>
    </row>
    <row r="34" spans="1:26" ht="21.95" customHeight="1" x14ac:dyDescent="0.25">
      <c r="A34" s="76"/>
      <c r="B34" s="77"/>
      <c r="C34" s="76"/>
      <c r="D34" s="41"/>
      <c r="E34" s="41"/>
      <c r="F34" s="77"/>
      <c r="G34" s="77"/>
      <c r="H34" s="79" t="str">
        <f t="shared" ca="1" si="0"/>
        <v/>
      </c>
      <c r="I34" s="78" t="str">
        <f t="shared" ca="1" si="1"/>
        <v/>
      </c>
      <c r="J34" s="75" t="str">
        <f t="shared" si="2"/>
        <v/>
      </c>
      <c r="K34" s="78" t="str">
        <f t="shared" si="3"/>
        <v/>
      </c>
      <c r="L34" s="2"/>
      <c r="M34" s="2"/>
      <c r="N34" s="2"/>
      <c r="O34" s="2"/>
      <c r="P34" s="2"/>
      <c r="Q34" s="2"/>
      <c r="R34" s="2"/>
      <c r="S34" s="2"/>
      <c r="T34" s="2"/>
      <c r="U34" s="2"/>
      <c r="V34" s="2"/>
      <c r="W34" s="2"/>
      <c r="X34" s="2"/>
      <c r="Y34" s="2"/>
      <c r="Z34" s="2"/>
    </row>
    <row r="35" spans="1:26" ht="21.95" customHeight="1" x14ac:dyDescent="0.25">
      <c r="A35" s="76"/>
      <c r="B35" s="77"/>
      <c r="C35" s="76"/>
      <c r="D35" s="41"/>
      <c r="E35" s="41"/>
      <c r="F35" s="77"/>
      <c r="G35" s="77"/>
      <c r="H35" s="79" t="str">
        <f t="shared" ca="1" si="0"/>
        <v/>
      </c>
      <c r="I35" s="78" t="str">
        <f t="shared" ca="1" si="1"/>
        <v/>
      </c>
      <c r="J35" s="75" t="str">
        <f t="shared" si="2"/>
        <v/>
      </c>
      <c r="K35" s="78" t="str">
        <f t="shared" si="3"/>
        <v/>
      </c>
      <c r="L35" s="2"/>
      <c r="M35" s="2"/>
      <c r="N35" s="2"/>
      <c r="O35" s="2"/>
      <c r="P35" s="2"/>
      <c r="Q35" s="2"/>
      <c r="R35" s="2"/>
      <c r="S35" s="2"/>
      <c r="T35" s="2"/>
      <c r="U35" s="2"/>
      <c r="V35" s="2"/>
      <c r="W35" s="2"/>
      <c r="X35" s="2"/>
      <c r="Y35" s="2"/>
      <c r="Z35" s="2"/>
    </row>
    <row r="36" spans="1:26" ht="21.95" customHeight="1" x14ac:dyDescent="0.25">
      <c r="A36" s="76"/>
      <c r="B36" s="77"/>
      <c r="C36" s="76"/>
      <c r="D36" s="41"/>
      <c r="E36" s="41"/>
      <c r="F36" s="77"/>
      <c r="G36" s="77"/>
      <c r="H36" s="79" t="str">
        <f t="shared" ca="1" si="0"/>
        <v/>
      </c>
      <c r="I36" s="78" t="str">
        <f t="shared" ca="1" si="1"/>
        <v/>
      </c>
      <c r="J36" s="75" t="str">
        <f t="shared" si="2"/>
        <v/>
      </c>
      <c r="K36" s="78" t="str">
        <f t="shared" si="3"/>
        <v/>
      </c>
      <c r="L36" s="2"/>
      <c r="M36" s="2"/>
      <c r="N36" s="2"/>
      <c r="O36" s="2"/>
      <c r="P36" s="2"/>
      <c r="Q36" s="2"/>
      <c r="R36" s="2"/>
      <c r="S36" s="2"/>
      <c r="T36" s="2"/>
      <c r="U36" s="2"/>
      <c r="V36" s="2"/>
      <c r="W36" s="2"/>
      <c r="X36" s="2"/>
      <c r="Y36" s="2"/>
      <c r="Z36" s="2"/>
    </row>
    <row r="37" spans="1:26" ht="21.95" customHeight="1" x14ac:dyDescent="0.25">
      <c r="A37" s="76"/>
      <c r="B37" s="77"/>
      <c r="C37" s="76"/>
      <c r="D37" s="41"/>
      <c r="E37" s="41"/>
      <c r="F37" s="77"/>
      <c r="G37" s="77"/>
      <c r="H37" s="79" t="str">
        <f t="shared" ref="H37:H64" ca="1" si="4">IF(B37="","",IF(G37&lt;&gt;"","Closed",IF(F37&lt;TODAY(),"Overdue","Open")))</f>
        <v/>
      </c>
      <c r="I37" s="78" t="str">
        <f t="shared" ref="I37:I64" ca="1" si="5">IF(OR(F37="",G37&lt;&gt;""),"",MAX(0,TODAY()-F37))</f>
        <v/>
      </c>
      <c r="J37" s="75" t="str">
        <f t="shared" ref="J37:J64" si="6">IF(G37="","",IF(G37&lt;=F37,"On time","Late"))</f>
        <v/>
      </c>
      <c r="K37" s="78" t="str">
        <f t="shared" ref="K37:K64" si="7">IF(OR(B37="",G37=""),"",G37-B37)</f>
        <v/>
      </c>
      <c r="L37" s="2"/>
      <c r="M37" s="2"/>
      <c r="N37" s="2"/>
      <c r="O37" s="2"/>
      <c r="P37" s="2"/>
      <c r="Q37" s="2"/>
      <c r="R37" s="2"/>
      <c r="S37" s="2"/>
      <c r="T37" s="2"/>
      <c r="U37" s="2"/>
      <c r="V37" s="2"/>
      <c r="W37" s="2"/>
      <c r="X37" s="2"/>
      <c r="Y37" s="2"/>
      <c r="Z37" s="2"/>
    </row>
    <row r="38" spans="1:26" ht="21.95" customHeight="1" x14ac:dyDescent="0.25">
      <c r="A38" s="76"/>
      <c r="B38" s="77"/>
      <c r="C38" s="76"/>
      <c r="D38" s="41"/>
      <c r="E38" s="41"/>
      <c r="F38" s="77"/>
      <c r="G38" s="77"/>
      <c r="H38" s="79" t="str">
        <f t="shared" ca="1" si="4"/>
        <v/>
      </c>
      <c r="I38" s="78" t="str">
        <f t="shared" ca="1" si="5"/>
        <v/>
      </c>
      <c r="J38" s="75" t="str">
        <f t="shared" si="6"/>
        <v/>
      </c>
      <c r="K38" s="78" t="str">
        <f t="shared" si="7"/>
        <v/>
      </c>
      <c r="L38" s="2"/>
      <c r="M38" s="2"/>
      <c r="N38" s="2"/>
      <c r="O38" s="2"/>
      <c r="P38" s="2"/>
      <c r="Q38" s="2"/>
      <c r="R38" s="2"/>
      <c r="S38" s="2"/>
      <c r="T38" s="2"/>
      <c r="U38" s="2"/>
      <c r="V38" s="2"/>
      <c r="W38" s="2"/>
      <c r="X38" s="2"/>
      <c r="Y38" s="2"/>
      <c r="Z38" s="2"/>
    </row>
    <row r="39" spans="1:26" ht="21.95" customHeight="1" x14ac:dyDescent="0.25">
      <c r="A39" s="76"/>
      <c r="B39" s="77"/>
      <c r="C39" s="76"/>
      <c r="D39" s="41"/>
      <c r="E39" s="41"/>
      <c r="F39" s="77"/>
      <c r="G39" s="77"/>
      <c r="H39" s="79" t="str">
        <f t="shared" ca="1" si="4"/>
        <v/>
      </c>
      <c r="I39" s="78" t="str">
        <f t="shared" ca="1" si="5"/>
        <v/>
      </c>
      <c r="J39" s="75" t="str">
        <f t="shared" si="6"/>
        <v/>
      </c>
      <c r="K39" s="78" t="str">
        <f t="shared" si="7"/>
        <v/>
      </c>
      <c r="L39" s="2"/>
      <c r="M39" s="2"/>
      <c r="N39" s="2"/>
      <c r="O39" s="2"/>
      <c r="P39" s="2"/>
      <c r="Q39" s="2"/>
      <c r="R39" s="2"/>
      <c r="S39" s="2"/>
      <c r="T39" s="2"/>
      <c r="U39" s="2"/>
      <c r="V39" s="2"/>
      <c r="W39" s="2"/>
      <c r="X39" s="2"/>
      <c r="Y39" s="2"/>
      <c r="Z39" s="2"/>
    </row>
    <row r="40" spans="1:26" ht="21.95" customHeight="1" x14ac:dyDescent="0.25">
      <c r="A40" s="76"/>
      <c r="B40" s="77"/>
      <c r="C40" s="76"/>
      <c r="D40" s="41"/>
      <c r="E40" s="41"/>
      <c r="F40" s="77"/>
      <c r="G40" s="77"/>
      <c r="H40" s="79" t="str">
        <f t="shared" ca="1" si="4"/>
        <v/>
      </c>
      <c r="I40" s="78" t="str">
        <f t="shared" ca="1" si="5"/>
        <v/>
      </c>
      <c r="J40" s="75" t="str">
        <f t="shared" si="6"/>
        <v/>
      </c>
      <c r="K40" s="78" t="str">
        <f t="shared" si="7"/>
        <v/>
      </c>
      <c r="L40" s="2"/>
      <c r="M40" s="2"/>
      <c r="N40" s="2"/>
      <c r="O40" s="2"/>
      <c r="P40" s="2"/>
      <c r="Q40" s="2"/>
      <c r="R40" s="2"/>
      <c r="S40" s="2"/>
      <c r="T40" s="2"/>
      <c r="U40" s="2"/>
      <c r="V40" s="2"/>
      <c r="W40" s="2"/>
      <c r="X40" s="2"/>
      <c r="Y40" s="2"/>
      <c r="Z40" s="2"/>
    </row>
    <row r="41" spans="1:26" ht="21.95" customHeight="1" x14ac:dyDescent="0.25">
      <c r="A41" s="76"/>
      <c r="B41" s="77"/>
      <c r="C41" s="76"/>
      <c r="D41" s="41"/>
      <c r="E41" s="41"/>
      <c r="F41" s="77"/>
      <c r="G41" s="77"/>
      <c r="H41" s="79" t="str">
        <f t="shared" ca="1" si="4"/>
        <v/>
      </c>
      <c r="I41" s="78" t="str">
        <f t="shared" ca="1" si="5"/>
        <v/>
      </c>
      <c r="J41" s="75" t="str">
        <f t="shared" si="6"/>
        <v/>
      </c>
      <c r="K41" s="78" t="str">
        <f t="shared" si="7"/>
        <v/>
      </c>
      <c r="L41" s="2"/>
      <c r="M41" s="2"/>
      <c r="N41" s="2"/>
      <c r="O41" s="2"/>
      <c r="P41" s="2"/>
      <c r="Q41" s="2"/>
      <c r="R41" s="2"/>
      <c r="S41" s="2"/>
      <c r="T41" s="2"/>
      <c r="U41" s="2"/>
      <c r="V41" s="2"/>
      <c r="W41" s="2"/>
      <c r="X41" s="2"/>
      <c r="Y41" s="2"/>
      <c r="Z41" s="2"/>
    </row>
    <row r="42" spans="1:26" ht="21.95" customHeight="1" x14ac:dyDescent="0.25">
      <c r="A42" s="76"/>
      <c r="B42" s="77"/>
      <c r="C42" s="76"/>
      <c r="D42" s="41"/>
      <c r="E42" s="41"/>
      <c r="F42" s="77"/>
      <c r="G42" s="77"/>
      <c r="H42" s="79" t="str">
        <f t="shared" ca="1" si="4"/>
        <v/>
      </c>
      <c r="I42" s="78" t="str">
        <f t="shared" ca="1" si="5"/>
        <v/>
      </c>
      <c r="J42" s="75" t="str">
        <f t="shared" si="6"/>
        <v/>
      </c>
      <c r="K42" s="78" t="str">
        <f t="shared" si="7"/>
        <v/>
      </c>
      <c r="L42" s="2"/>
      <c r="M42" s="2"/>
      <c r="N42" s="2"/>
      <c r="O42" s="2"/>
      <c r="P42" s="2"/>
      <c r="Q42" s="2"/>
      <c r="R42" s="2"/>
      <c r="S42" s="2"/>
      <c r="T42" s="2"/>
      <c r="U42" s="2"/>
      <c r="V42" s="2"/>
      <c r="W42" s="2"/>
      <c r="X42" s="2"/>
      <c r="Y42" s="2"/>
      <c r="Z42" s="2"/>
    </row>
    <row r="43" spans="1:26" ht="21.95" customHeight="1" x14ac:dyDescent="0.25">
      <c r="A43" s="76"/>
      <c r="B43" s="77"/>
      <c r="C43" s="76"/>
      <c r="D43" s="41"/>
      <c r="E43" s="41"/>
      <c r="F43" s="77"/>
      <c r="G43" s="77"/>
      <c r="H43" s="79" t="str">
        <f t="shared" ca="1" si="4"/>
        <v/>
      </c>
      <c r="I43" s="78" t="str">
        <f t="shared" ca="1" si="5"/>
        <v/>
      </c>
      <c r="J43" s="75" t="str">
        <f t="shared" si="6"/>
        <v/>
      </c>
      <c r="K43" s="78" t="str">
        <f t="shared" si="7"/>
        <v/>
      </c>
      <c r="L43" s="2"/>
      <c r="M43" s="2"/>
      <c r="N43" s="2"/>
      <c r="O43" s="2"/>
      <c r="P43" s="2"/>
      <c r="Q43" s="2"/>
      <c r="R43" s="2"/>
      <c r="S43" s="2"/>
      <c r="T43" s="2"/>
      <c r="U43" s="2"/>
      <c r="V43" s="2"/>
      <c r="W43" s="2"/>
      <c r="X43" s="2"/>
      <c r="Y43" s="2"/>
      <c r="Z43" s="2"/>
    </row>
    <row r="44" spans="1:26" ht="21.95" customHeight="1" x14ac:dyDescent="0.25">
      <c r="A44" s="76"/>
      <c r="B44" s="77"/>
      <c r="C44" s="76"/>
      <c r="D44" s="41"/>
      <c r="E44" s="41"/>
      <c r="F44" s="77"/>
      <c r="G44" s="77"/>
      <c r="H44" s="79" t="str">
        <f t="shared" ca="1" si="4"/>
        <v/>
      </c>
      <c r="I44" s="78" t="str">
        <f t="shared" ca="1" si="5"/>
        <v/>
      </c>
      <c r="J44" s="75" t="str">
        <f t="shared" si="6"/>
        <v/>
      </c>
      <c r="K44" s="78" t="str">
        <f t="shared" si="7"/>
        <v/>
      </c>
      <c r="L44" s="2"/>
      <c r="M44" s="2"/>
      <c r="N44" s="2"/>
      <c r="O44" s="2"/>
      <c r="P44" s="2"/>
      <c r="Q44" s="2"/>
      <c r="R44" s="2"/>
      <c r="S44" s="2"/>
      <c r="T44" s="2"/>
      <c r="U44" s="2"/>
      <c r="V44" s="2"/>
      <c r="W44" s="2"/>
      <c r="X44" s="2"/>
      <c r="Y44" s="2"/>
      <c r="Z44" s="2"/>
    </row>
    <row r="45" spans="1:26" ht="21.95" customHeight="1" x14ac:dyDescent="0.25">
      <c r="A45" s="76"/>
      <c r="B45" s="77"/>
      <c r="C45" s="76"/>
      <c r="D45" s="41"/>
      <c r="E45" s="41"/>
      <c r="F45" s="77"/>
      <c r="G45" s="77"/>
      <c r="H45" s="79" t="str">
        <f t="shared" ca="1" si="4"/>
        <v/>
      </c>
      <c r="I45" s="78" t="str">
        <f t="shared" ca="1" si="5"/>
        <v/>
      </c>
      <c r="J45" s="75" t="str">
        <f t="shared" si="6"/>
        <v/>
      </c>
      <c r="K45" s="78" t="str">
        <f t="shared" si="7"/>
        <v/>
      </c>
      <c r="L45" s="2"/>
      <c r="M45" s="2"/>
      <c r="N45" s="2"/>
      <c r="O45" s="2"/>
      <c r="P45" s="2"/>
      <c r="Q45" s="2"/>
      <c r="R45" s="2"/>
      <c r="S45" s="2"/>
      <c r="T45" s="2"/>
      <c r="U45" s="2"/>
      <c r="V45" s="2"/>
      <c r="W45" s="2"/>
      <c r="X45" s="2"/>
      <c r="Y45" s="2"/>
      <c r="Z45" s="2"/>
    </row>
    <row r="46" spans="1:26" ht="21.95" customHeight="1" x14ac:dyDescent="0.25">
      <c r="A46" s="76"/>
      <c r="B46" s="77"/>
      <c r="C46" s="76"/>
      <c r="D46" s="41"/>
      <c r="E46" s="41"/>
      <c r="F46" s="77"/>
      <c r="G46" s="77"/>
      <c r="H46" s="79" t="str">
        <f t="shared" ca="1" si="4"/>
        <v/>
      </c>
      <c r="I46" s="78" t="str">
        <f t="shared" ca="1" si="5"/>
        <v/>
      </c>
      <c r="J46" s="75" t="str">
        <f t="shared" si="6"/>
        <v/>
      </c>
      <c r="K46" s="78" t="str">
        <f t="shared" si="7"/>
        <v/>
      </c>
      <c r="L46" s="2"/>
      <c r="M46" s="2"/>
      <c r="N46" s="2"/>
      <c r="O46" s="2"/>
      <c r="P46" s="2"/>
      <c r="Q46" s="2"/>
      <c r="R46" s="2"/>
      <c r="S46" s="2"/>
      <c r="T46" s="2"/>
      <c r="U46" s="2"/>
      <c r="V46" s="2"/>
      <c r="W46" s="2"/>
      <c r="X46" s="2"/>
      <c r="Y46" s="2"/>
      <c r="Z46" s="2"/>
    </row>
    <row r="47" spans="1:26" ht="21.95" customHeight="1" x14ac:dyDescent="0.25">
      <c r="A47" s="76"/>
      <c r="B47" s="77"/>
      <c r="C47" s="76"/>
      <c r="D47" s="41"/>
      <c r="E47" s="41"/>
      <c r="F47" s="77"/>
      <c r="G47" s="77"/>
      <c r="H47" s="79" t="str">
        <f t="shared" ca="1" si="4"/>
        <v/>
      </c>
      <c r="I47" s="78" t="str">
        <f t="shared" ca="1" si="5"/>
        <v/>
      </c>
      <c r="J47" s="75" t="str">
        <f t="shared" si="6"/>
        <v/>
      </c>
      <c r="K47" s="78" t="str">
        <f t="shared" si="7"/>
        <v/>
      </c>
      <c r="L47" s="2"/>
      <c r="M47" s="2"/>
      <c r="N47" s="2"/>
      <c r="O47" s="2"/>
      <c r="P47" s="2"/>
      <c r="Q47" s="2"/>
      <c r="R47" s="2"/>
      <c r="S47" s="2"/>
      <c r="T47" s="2"/>
      <c r="U47" s="2"/>
      <c r="V47" s="2"/>
      <c r="W47" s="2"/>
      <c r="X47" s="2"/>
      <c r="Y47" s="2"/>
      <c r="Z47" s="2"/>
    </row>
    <row r="48" spans="1:26" ht="21.95" customHeight="1" x14ac:dyDescent="0.25">
      <c r="A48" s="76"/>
      <c r="B48" s="77"/>
      <c r="C48" s="76"/>
      <c r="D48" s="41"/>
      <c r="E48" s="41"/>
      <c r="F48" s="77"/>
      <c r="G48" s="77"/>
      <c r="H48" s="79" t="str">
        <f t="shared" ca="1" si="4"/>
        <v/>
      </c>
      <c r="I48" s="78" t="str">
        <f t="shared" ca="1" si="5"/>
        <v/>
      </c>
      <c r="J48" s="75" t="str">
        <f t="shared" si="6"/>
        <v/>
      </c>
      <c r="K48" s="78" t="str">
        <f t="shared" si="7"/>
        <v/>
      </c>
      <c r="L48" s="2"/>
      <c r="M48" s="2"/>
      <c r="N48" s="2"/>
      <c r="O48" s="2"/>
      <c r="P48" s="2"/>
      <c r="Q48" s="2"/>
      <c r="R48" s="2"/>
      <c r="S48" s="2"/>
      <c r="T48" s="2"/>
      <c r="U48" s="2"/>
      <c r="V48" s="2"/>
      <c r="W48" s="2"/>
      <c r="X48" s="2"/>
      <c r="Y48" s="2"/>
      <c r="Z48" s="2"/>
    </row>
    <row r="49" spans="1:26" ht="21.95" customHeight="1" x14ac:dyDescent="0.25">
      <c r="A49" s="76"/>
      <c r="B49" s="77"/>
      <c r="C49" s="76"/>
      <c r="D49" s="41"/>
      <c r="E49" s="41"/>
      <c r="F49" s="77"/>
      <c r="G49" s="77"/>
      <c r="H49" s="79" t="str">
        <f t="shared" ca="1" si="4"/>
        <v/>
      </c>
      <c r="I49" s="78" t="str">
        <f t="shared" ca="1" si="5"/>
        <v/>
      </c>
      <c r="J49" s="75" t="str">
        <f t="shared" si="6"/>
        <v/>
      </c>
      <c r="K49" s="78" t="str">
        <f t="shared" si="7"/>
        <v/>
      </c>
      <c r="L49" s="2"/>
      <c r="M49" s="2"/>
      <c r="N49" s="2"/>
      <c r="O49" s="2"/>
      <c r="P49" s="2"/>
      <c r="Q49" s="2"/>
      <c r="R49" s="2"/>
      <c r="S49" s="2"/>
      <c r="T49" s="2"/>
      <c r="U49" s="2"/>
      <c r="V49" s="2"/>
      <c r="W49" s="2"/>
      <c r="X49" s="2"/>
      <c r="Y49" s="2"/>
      <c r="Z49" s="2"/>
    </row>
    <row r="50" spans="1:26" ht="21.95" customHeight="1" x14ac:dyDescent="0.25">
      <c r="A50" s="76"/>
      <c r="B50" s="77"/>
      <c r="C50" s="76"/>
      <c r="D50" s="41"/>
      <c r="E50" s="41"/>
      <c r="F50" s="77"/>
      <c r="G50" s="77"/>
      <c r="H50" s="79" t="str">
        <f t="shared" ca="1" si="4"/>
        <v/>
      </c>
      <c r="I50" s="78" t="str">
        <f t="shared" ca="1" si="5"/>
        <v/>
      </c>
      <c r="J50" s="75" t="str">
        <f t="shared" si="6"/>
        <v/>
      </c>
      <c r="K50" s="78" t="str">
        <f t="shared" si="7"/>
        <v/>
      </c>
      <c r="L50" s="2"/>
      <c r="M50" s="2"/>
      <c r="N50" s="2"/>
      <c r="O50" s="2"/>
      <c r="P50" s="2"/>
      <c r="Q50" s="2"/>
      <c r="R50" s="2"/>
      <c r="S50" s="2"/>
      <c r="T50" s="2"/>
      <c r="U50" s="2"/>
      <c r="V50" s="2"/>
      <c r="W50" s="2"/>
      <c r="X50" s="2"/>
      <c r="Y50" s="2"/>
      <c r="Z50" s="2"/>
    </row>
    <row r="51" spans="1:26" ht="21.95" customHeight="1" x14ac:dyDescent="0.25">
      <c r="A51" s="76"/>
      <c r="B51" s="77"/>
      <c r="C51" s="76"/>
      <c r="D51" s="41"/>
      <c r="E51" s="41"/>
      <c r="F51" s="77"/>
      <c r="G51" s="77"/>
      <c r="H51" s="79" t="str">
        <f t="shared" ca="1" si="4"/>
        <v/>
      </c>
      <c r="I51" s="78" t="str">
        <f t="shared" ca="1" si="5"/>
        <v/>
      </c>
      <c r="J51" s="75" t="str">
        <f t="shared" si="6"/>
        <v/>
      </c>
      <c r="K51" s="78" t="str">
        <f t="shared" si="7"/>
        <v/>
      </c>
      <c r="L51" s="2"/>
      <c r="M51" s="2"/>
      <c r="N51" s="2"/>
      <c r="O51" s="2"/>
      <c r="P51" s="2"/>
      <c r="Q51" s="2"/>
      <c r="R51" s="2"/>
      <c r="S51" s="2"/>
      <c r="T51" s="2"/>
      <c r="U51" s="2"/>
      <c r="V51" s="2"/>
      <c r="W51" s="2"/>
      <c r="X51" s="2"/>
      <c r="Y51" s="2"/>
      <c r="Z51" s="2"/>
    </row>
    <row r="52" spans="1:26" ht="21.95" customHeight="1" x14ac:dyDescent="0.25">
      <c r="A52" s="76"/>
      <c r="B52" s="77"/>
      <c r="C52" s="76"/>
      <c r="D52" s="41"/>
      <c r="E52" s="41"/>
      <c r="F52" s="77"/>
      <c r="G52" s="77"/>
      <c r="H52" s="79" t="str">
        <f t="shared" ca="1" si="4"/>
        <v/>
      </c>
      <c r="I52" s="78" t="str">
        <f t="shared" ca="1" si="5"/>
        <v/>
      </c>
      <c r="J52" s="75" t="str">
        <f t="shared" si="6"/>
        <v/>
      </c>
      <c r="K52" s="78" t="str">
        <f t="shared" si="7"/>
        <v/>
      </c>
      <c r="L52" s="2"/>
      <c r="M52" s="2"/>
      <c r="N52" s="2"/>
      <c r="O52" s="2"/>
      <c r="P52" s="2"/>
      <c r="Q52" s="2"/>
      <c r="R52" s="2"/>
      <c r="S52" s="2"/>
      <c r="T52" s="2"/>
      <c r="U52" s="2"/>
      <c r="V52" s="2"/>
      <c r="W52" s="2"/>
      <c r="X52" s="2"/>
      <c r="Y52" s="2"/>
      <c r="Z52" s="2"/>
    </row>
    <row r="53" spans="1:26" ht="21.95" customHeight="1" x14ac:dyDescent="0.25">
      <c r="A53" s="76"/>
      <c r="B53" s="77"/>
      <c r="C53" s="76"/>
      <c r="D53" s="41"/>
      <c r="E53" s="41"/>
      <c r="F53" s="77"/>
      <c r="G53" s="77"/>
      <c r="H53" s="79" t="str">
        <f t="shared" ca="1" si="4"/>
        <v/>
      </c>
      <c r="I53" s="78" t="str">
        <f t="shared" ca="1" si="5"/>
        <v/>
      </c>
      <c r="J53" s="75" t="str">
        <f t="shared" si="6"/>
        <v/>
      </c>
      <c r="K53" s="78" t="str">
        <f t="shared" si="7"/>
        <v/>
      </c>
      <c r="L53" s="2"/>
      <c r="M53" s="2"/>
      <c r="N53" s="2"/>
      <c r="O53" s="2"/>
      <c r="P53" s="2"/>
      <c r="Q53" s="2"/>
      <c r="R53" s="2"/>
      <c r="S53" s="2"/>
      <c r="T53" s="2"/>
      <c r="U53" s="2"/>
      <c r="V53" s="2"/>
      <c r="W53" s="2"/>
      <c r="X53" s="2"/>
      <c r="Y53" s="2"/>
      <c r="Z53" s="2"/>
    </row>
    <row r="54" spans="1:26" ht="21.95" customHeight="1" x14ac:dyDescent="0.25">
      <c r="A54" s="76"/>
      <c r="B54" s="77"/>
      <c r="C54" s="76"/>
      <c r="D54" s="41"/>
      <c r="E54" s="41"/>
      <c r="F54" s="77"/>
      <c r="G54" s="77"/>
      <c r="H54" s="79" t="str">
        <f t="shared" ca="1" si="4"/>
        <v/>
      </c>
      <c r="I54" s="78" t="str">
        <f t="shared" ca="1" si="5"/>
        <v/>
      </c>
      <c r="J54" s="75" t="str">
        <f t="shared" si="6"/>
        <v/>
      </c>
      <c r="K54" s="78" t="str">
        <f t="shared" si="7"/>
        <v/>
      </c>
      <c r="L54" s="2"/>
      <c r="M54" s="2"/>
      <c r="N54" s="2"/>
      <c r="O54" s="2"/>
      <c r="P54" s="2"/>
      <c r="Q54" s="2"/>
      <c r="R54" s="2"/>
      <c r="S54" s="2"/>
      <c r="T54" s="2"/>
      <c r="U54" s="2"/>
      <c r="V54" s="2"/>
      <c r="W54" s="2"/>
      <c r="X54" s="2"/>
      <c r="Y54" s="2"/>
      <c r="Z54" s="2"/>
    </row>
    <row r="55" spans="1:26" ht="21.95" customHeight="1" x14ac:dyDescent="0.25">
      <c r="A55" s="76"/>
      <c r="B55" s="77"/>
      <c r="C55" s="76"/>
      <c r="D55" s="41"/>
      <c r="E55" s="41"/>
      <c r="F55" s="77"/>
      <c r="G55" s="77"/>
      <c r="H55" s="79" t="str">
        <f t="shared" ca="1" si="4"/>
        <v/>
      </c>
      <c r="I55" s="78" t="str">
        <f t="shared" ca="1" si="5"/>
        <v/>
      </c>
      <c r="J55" s="75" t="str">
        <f t="shared" si="6"/>
        <v/>
      </c>
      <c r="K55" s="78" t="str">
        <f t="shared" si="7"/>
        <v/>
      </c>
      <c r="L55" s="2"/>
      <c r="M55" s="2"/>
      <c r="N55" s="2"/>
      <c r="O55" s="2"/>
      <c r="P55" s="2"/>
      <c r="Q55" s="2"/>
      <c r="R55" s="2"/>
      <c r="S55" s="2"/>
      <c r="T55" s="2"/>
      <c r="U55" s="2"/>
      <c r="V55" s="2"/>
      <c r="W55" s="2"/>
      <c r="X55" s="2"/>
      <c r="Y55" s="2"/>
      <c r="Z55" s="2"/>
    </row>
    <row r="56" spans="1:26" ht="21.95" customHeight="1" x14ac:dyDescent="0.25">
      <c r="A56" s="76"/>
      <c r="B56" s="77"/>
      <c r="C56" s="76"/>
      <c r="D56" s="41"/>
      <c r="E56" s="41"/>
      <c r="F56" s="77"/>
      <c r="G56" s="77"/>
      <c r="H56" s="79" t="str">
        <f t="shared" ca="1" si="4"/>
        <v/>
      </c>
      <c r="I56" s="78" t="str">
        <f t="shared" ca="1" si="5"/>
        <v/>
      </c>
      <c r="J56" s="75" t="str">
        <f t="shared" si="6"/>
        <v/>
      </c>
      <c r="K56" s="78" t="str">
        <f t="shared" si="7"/>
        <v/>
      </c>
      <c r="L56" s="2"/>
      <c r="M56" s="2"/>
      <c r="N56" s="2"/>
      <c r="O56" s="2"/>
      <c r="P56" s="2"/>
      <c r="Q56" s="2"/>
      <c r="R56" s="2"/>
      <c r="S56" s="2"/>
      <c r="T56" s="2"/>
      <c r="U56" s="2"/>
      <c r="V56" s="2"/>
      <c r="W56" s="2"/>
      <c r="X56" s="2"/>
      <c r="Y56" s="2"/>
      <c r="Z56" s="2"/>
    </row>
    <row r="57" spans="1:26" ht="21.95" customHeight="1" x14ac:dyDescent="0.25">
      <c r="A57" s="76"/>
      <c r="B57" s="77"/>
      <c r="C57" s="76"/>
      <c r="D57" s="41"/>
      <c r="E57" s="41"/>
      <c r="F57" s="77"/>
      <c r="G57" s="77"/>
      <c r="H57" s="79" t="str">
        <f t="shared" ca="1" si="4"/>
        <v/>
      </c>
      <c r="I57" s="78" t="str">
        <f t="shared" ca="1" si="5"/>
        <v/>
      </c>
      <c r="J57" s="75" t="str">
        <f t="shared" si="6"/>
        <v/>
      </c>
      <c r="K57" s="78" t="str">
        <f t="shared" si="7"/>
        <v/>
      </c>
      <c r="L57" s="2"/>
      <c r="M57" s="2"/>
      <c r="N57" s="2"/>
      <c r="O57" s="2"/>
      <c r="P57" s="2"/>
      <c r="Q57" s="2"/>
      <c r="R57" s="2"/>
      <c r="S57" s="2"/>
      <c r="T57" s="2"/>
      <c r="U57" s="2"/>
      <c r="V57" s="2"/>
      <c r="W57" s="2"/>
      <c r="X57" s="2"/>
      <c r="Y57" s="2"/>
      <c r="Z57" s="2"/>
    </row>
    <row r="58" spans="1:26" ht="21.95" customHeight="1" x14ac:dyDescent="0.25">
      <c r="A58" s="76"/>
      <c r="B58" s="77"/>
      <c r="C58" s="76"/>
      <c r="D58" s="41"/>
      <c r="E58" s="41"/>
      <c r="F58" s="77"/>
      <c r="G58" s="77"/>
      <c r="H58" s="79" t="str">
        <f t="shared" ca="1" si="4"/>
        <v/>
      </c>
      <c r="I58" s="78" t="str">
        <f t="shared" ca="1" si="5"/>
        <v/>
      </c>
      <c r="J58" s="75" t="str">
        <f t="shared" si="6"/>
        <v/>
      </c>
      <c r="K58" s="78" t="str">
        <f t="shared" si="7"/>
        <v/>
      </c>
      <c r="L58" s="2"/>
      <c r="M58" s="2"/>
      <c r="N58" s="2"/>
      <c r="O58" s="2"/>
      <c r="P58" s="2"/>
      <c r="Q58" s="2"/>
      <c r="R58" s="2"/>
      <c r="S58" s="2"/>
      <c r="T58" s="2"/>
      <c r="U58" s="2"/>
      <c r="V58" s="2"/>
      <c r="W58" s="2"/>
      <c r="X58" s="2"/>
      <c r="Y58" s="2"/>
      <c r="Z58" s="2"/>
    </row>
    <row r="59" spans="1:26" ht="21.95" customHeight="1" x14ac:dyDescent="0.25">
      <c r="A59" s="76"/>
      <c r="B59" s="77"/>
      <c r="C59" s="76"/>
      <c r="D59" s="41"/>
      <c r="E59" s="41"/>
      <c r="F59" s="77"/>
      <c r="G59" s="77"/>
      <c r="H59" s="79" t="str">
        <f t="shared" ca="1" si="4"/>
        <v/>
      </c>
      <c r="I59" s="78" t="str">
        <f t="shared" ca="1" si="5"/>
        <v/>
      </c>
      <c r="J59" s="75" t="str">
        <f t="shared" si="6"/>
        <v/>
      </c>
      <c r="K59" s="78" t="str">
        <f t="shared" si="7"/>
        <v/>
      </c>
      <c r="L59" s="2"/>
      <c r="M59" s="2"/>
      <c r="N59" s="2"/>
      <c r="O59" s="2"/>
      <c r="P59" s="2"/>
      <c r="Q59" s="2"/>
      <c r="R59" s="2"/>
      <c r="S59" s="2"/>
      <c r="T59" s="2"/>
      <c r="U59" s="2"/>
      <c r="V59" s="2"/>
      <c r="W59" s="2"/>
      <c r="X59" s="2"/>
      <c r="Y59" s="2"/>
      <c r="Z59" s="2"/>
    </row>
    <row r="60" spans="1:26" ht="21.95" customHeight="1" x14ac:dyDescent="0.25">
      <c r="A60" s="76"/>
      <c r="B60" s="77"/>
      <c r="C60" s="76"/>
      <c r="D60" s="41"/>
      <c r="E60" s="41"/>
      <c r="F60" s="77"/>
      <c r="G60" s="77"/>
      <c r="H60" s="79" t="str">
        <f t="shared" ca="1" si="4"/>
        <v/>
      </c>
      <c r="I60" s="78" t="str">
        <f t="shared" ca="1" si="5"/>
        <v/>
      </c>
      <c r="J60" s="75" t="str">
        <f t="shared" si="6"/>
        <v/>
      </c>
      <c r="K60" s="78" t="str">
        <f t="shared" si="7"/>
        <v/>
      </c>
      <c r="L60" s="2"/>
      <c r="M60" s="2"/>
      <c r="N60" s="2"/>
      <c r="O60" s="2"/>
      <c r="P60" s="2"/>
      <c r="Q60" s="2"/>
      <c r="R60" s="2"/>
      <c r="S60" s="2"/>
      <c r="T60" s="2"/>
      <c r="U60" s="2"/>
      <c r="V60" s="2"/>
      <c r="W60" s="2"/>
      <c r="X60" s="2"/>
      <c r="Y60" s="2"/>
      <c r="Z60" s="2"/>
    </row>
    <row r="61" spans="1:26" ht="21.95" customHeight="1" x14ac:dyDescent="0.25">
      <c r="A61" s="76"/>
      <c r="B61" s="77"/>
      <c r="C61" s="76"/>
      <c r="D61" s="41"/>
      <c r="E61" s="41"/>
      <c r="F61" s="77"/>
      <c r="G61" s="77"/>
      <c r="H61" s="79" t="str">
        <f t="shared" ca="1" si="4"/>
        <v/>
      </c>
      <c r="I61" s="78" t="str">
        <f t="shared" ca="1" si="5"/>
        <v/>
      </c>
      <c r="J61" s="75" t="str">
        <f t="shared" si="6"/>
        <v/>
      </c>
      <c r="K61" s="78" t="str">
        <f t="shared" si="7"/>
        <v/>
      </c>
      <c r="L61" s="2"/>
      <c r="M61" s="2"/>
      <c r="N61" s="2"/>
      <c r="O61" s="2"/>
      <c r="P61" s="2"/>
      <c r="Q61" s="2"/>
      <c r="R61" s="2"/>
      <c r="S61" s="2"/>
      <c r="T61" s="2"/>
      <c r="U61" s="2"/>
      <c r="V61" s="2"/>
      <c r="W61" s="2"/>
      <c r="X61" s="2"/>
      <c r="Y61" s="2"/>
      <c r="Z61" s="2"/>
    </row>
    <row r="62" spans="1:26" ht="21.95" customHeight="1" x14ac:dyDescent="0.25">
      <c r="A62" s="76"/>
      <c r="B62" s="77"/>
      <c r="C62" s="76"/>
      <c r="D62" s="41"/>
      <c r="E62" s="41"/>
      <c r="F62" s="77"/>
      <c r="G62" s="77"/>
      <c r="H62" s="79" t="str">
        <f t="shared" ca="1" si="4"/>
        <v/>
      </c>
      <c r="I62" s="78" t="str">
        <f t="shared" ca="1" si="5"/>
        <v/>
      </c>
      <c r="J62" s="75" t="str">
        <f t="shared" si="6"/>
        <v/>
      </c>
      <c r="K62" s="78" t="str">
        <f t="shared" si="7"/>
        <v/>
      </c>
      <c r="L62" s="2"/>
      <c r="M62" s="2"/>
      <c r="N62" s="2"/>
      <c r="O62" s="2"/>
      <c r="P62" s="2"/>
      <c r="Q62" s="2"/>
      <c r="R62" s="2"/>
      <c r="S62" s="2"/>
      <c r="T62" s="2"/>
      <c r="U62" s="2"/>
      <c r="V62" s="2"/>
      <c r="W62" s="2"/>
      <c r="X62" s="2"/>
      <c r="Y62" s="2"/>
      <c r="Z62" s="2"/>
    </row>
    <row r="63" spans="1:26" ht="21.95" customHeight="1" x14ac:dyDescent="0.25">
      <c r="A63" s="76"/>
      <c r="B63" s="77"/>
      <c r="C63" s="76"/>
      <c r="D63" s="41"/>
      <c r="E63" s="41"/>
      <c r="F63" s="77"/>
      <c r="G63" s="77"/>
      <c r="H63" s="79" t="str">
        <f t="shared" ca="1" si="4"/>
        <v/>
      </c>
      <c r="I63" s="78" t="str">
        <f t="shared" ca="1" si="5"/>
        <v/>
      </c>
      <c r="J63" s="75" t="str">
        <f t="shared" si="6"/>
        <v/>
      </c>
      <c r="K63" s="78" t="str">
        <f t="shared" si="7"/>
        <v/>
      </c>
      <c r="L63" s="2"/>
      <c r="M63" s="2"/>
      <c r="N63" s="2"/>
      <c r="O63" s="2"/>
      <c r="P63" s="2"/>
      <c r="Q63" s="2"/>
      <c r="R63" s="2"/>
      <c r="S63" s="2"/>
      <c r="T63" s="2"/>
      <c r="U63" s="2"/>
      <c r="V63" s="2"/>
      <c r="W63" s="2"/>
      <c r="X63" s="2"/>
      <c r="Y63" s="2"/>
      <c r="Z63" s="2"/>
    </row>
    <row r="64" spans="1:26" ht="21.95" customHeight="1" x14ac:dyDescent="0.25">
      <c r="A64" s="76"/>
      <c r="B64" s="77"/>
      <c r="C64" s="76"/>
      <c r="D64" s="41"/>
      <c r="E64" s="41"/>
      <c r="F64" s="77"/>
      <c r="G64" s="77"/>
      <c r="H64" s="79" t="str">
        <f t="shared" ca="1" si="4"/>
        <v/>
      </c>
      <c r="I64" s="78" t="str">
        <f t="shared" ca="1" si="5"/>
        <v/>
      </c>
      <c r="J64" s="75" t="str">
        <f t="shared" si="6"/>
        <v/>
      </c>
      <c r="K64" s="78" t="str">
        <f t="shared" si="7"/>
        <v/>
      </c>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conditionalFormatting sqref="A5:G64">
    <cfRule type="expression" dxfId="19" priority="7">
      <formula>$H5="Overdue"</formula>
    </cfRule>
  </conditionalFormatting>
  <conditionalFormatting sqref="H5:H64">
    <cfRule type="cellIs" dxfId="18" priority="1" operator="equal">
      <formula>"Closed"</formula>
    </cfRule>
    <cfRule type="cellIs" dxfId="17" priority="2" operator="equal">
      <formula>"Overdue"</formula>
    </cfRule>
    <cfRule type="cellIs" dxfId="16" priority="3" operator="equal">
      <formula>"Open"</formula>
    </cfRule>
  </conditionalFormatting>
  <conditionalFormatting sqref="I5:I64">
    <cfRule type="expression" dxfId="15" priority="6">
      <formula>AND(ISNUMBER($I5),$I5&gt;0)</formula>
    </cfRule>
  </conditionalFormatting>
  <conditionalFormatting sqref="J5:J64">
    <cfRule type="cellIs" dxfId="14" priority="4" operator="equal">
      <formula>"On time"</formula>
    </cfRule>
    <cfRule type="cellIs" dxfId="13" priority="5" operator="equal">
      <formula>"Late"</formula>
    </cfRule>
  </conditionalFormatting>
  <dataValidations count="4">
    <dataValidation type="list" errorStyle="warning" allowBlank="1" showInputMessage="1" showErrorMessage="1" errorTitle="Source" error="Choose a source from the list." sqref="C5:C64" xr:uid="{CCB8C6D7-3DE2-4801-8829-D11E12EFA147}">
      <formula1>"Inspection,Hazard report,Incident,Near miss,Audit,Committee,Other"</formula1>
    </dataValidation>
    <dataValidation type="date" operator="greaterThan" allowBlank="1" showInputMessage="1" showErrorMessage="1" errorTitle="Date raised" error="Enter a valid date." sqref="B5:B64" xr:uid="{9CC10624-069B-41C7-B89A-04E907E1586E}">
      <formula1>36526</formula1>
    </dataValidation>
    <dataValidation type="date" operator="greaterThanOrEqual" allowBlank="1" showInputMessage="1" showErrorMessage="1" errorTitle="Due date" error="Due date cannot be before the date raised." sqref="F5:F64" xr:uid="{00E1CC62-3A24-49F1-B61C-D83E250F6A4B}">
      <formula1>B5</formula1>
    </dataValidation>
    <dataValidation type="date" operator="greaterThanOrEqual" allowBlank="1" showInputMessage="1" showErrorMessage="1" errorTitle="Date closed" error="Closing date cannot be before the date raised." sqref="G5:G64" xr:uid="{5B5CD12C-DC16-4C94-B6ED-8A2569B9AF8F}">
      <formula1>B5</formula1>
    </dataValidation>
  </dataValidations>
  <printOptions horizontalCentered="1"/>
  <pageMargins left="0.5" right="0.5" top="0.59722222222222221" bottom="0.59722222222222221" header="0.5" footer="0.5"/>
  <pageSetup scale="56" fitToHeight="0" orientation="landscape" r:id="rId1"/>
  <headerFooter>
    <oddFooter>&amp;C&amp;A  |  Page &amp;P of &amp;N&amp;RSafety Committee Pack</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3F8A"/>
    <pageSetUpPr fitToPage="1"/>
  </sheetPr>
  <dimension ref="A1:Z200"/>
  <sheetViews>
    <sheetView showGridLines="0" workbookViewId="0"/>
  </sheetViews>
  <sheetFormatPr defaultRowHeight="15" x14ac:dyDescent="0.25"/>
  <cols>
    <col min="1" max="1" width="3.42578125" customWidth="1"/>
    <col min="2" max="3" width="18.140625" customWidth="1"/>
    <col min="4" max="4" width="2.28515625" customWidth="1"/>
    <col min="5" max="6" width="18.140625" customWidth="1"/>
    <col min="7" max="7" width="2.28515625" customWidth="1"/>
    <col min="8" max="9" width="18.140625" customWidth="1"/>
    <col min="10" max="10" width="2.28515625" customWidth="1"/>
    <col min="11" max="12" width="18.140625" customWidth="1"/>
    <col min="13" max="13" width="3.42578125" customWidth="1"/>
  </cols>
  <sheetData>
    <row r="1" spans="1:26" ht="57.95" customHeight="1" thickBot="1" x14ac:dyDescent="0.3">
      <c r="A1" s="22"/>
      <c r="B1" s="58" t="s">
        <v>229</v>
      </c>
      <c r="C1" s="24"/>
      <c r="D1" s="24"/>
      <c r="E1" s="24"/>
      <c r="F1" s="24"/>
      <c r="G1" s="24"/>
      <c r="H1" s="24"/>
      <c r="I1" s="24"/>
      <c r="J1" s="24"/>
      <c r="K1" s="24"/>
      <c r="L1" s="24"/>
      <c r="M1" s="2"/>
      <c r="N1" s="2"/>
      <c r="O1" s="2"/>
      <c r="P1" s="2"/>
      <c r="Q1" s="2"/>
      <c r="R1" s="2"/>
      <c r="S1" s="2"/>
      <c r="T1" s="2"/>
      <c r="U1" s="2"/>
      <c r="V1" s="2"/>
      <c r="W1" s="2"/>
      <c r="X1" s="2"/>
      <c r="Y1" s="2"/>
      <c r="Z1" s="2"/>
    </row>
    <row r="2" spans="1:26" ht="15.75" thickTop="1" x14ac:dyDescent="0.25">
      <c r="A2" s="2"/>
      <c r="B2" s="59" t="str">
        <f ca="1">"Calculated from the Action Log and Members sheets. As of "&amp;TEXT(TODAY(),"mmm d, yyyy")&amp;". Only the yellow targets are inputs."</f>
        <v>Calculated from the Action Log and Members sheets. As of Oct 7, 2026. Only the yellow targets are inputs.</v>
      </c>
      <c r="C2" s="2"/>
      <c r="D2" s="2"/>
      <c r="E2" s="2"/>
      <c r="F2" s="2"/>
      <c r="G2" s="2"/>
      <c r="H2" s="2"/>
      <c r="I2" s="2"/>
      <c r="J2" s="2"/>
      <c r="K2" s="2"/>
      <c r="L2" s="2"/>
      <c r="M2" s="2"/>
      <c r="N2" s="2"/>
      <c r="O2" s="2"/>
      <c r="P2" s="2"/>
      <c r="Q2" s="2"/>
      <c r="R2" s="2"/>
      <c r="S2" s="2"/>
      <c r="T2" s="2"/>
      <c r="U2" s="2"/>
      <c r="V2" s="2"/>
      <c r="W2" s="2"/>
      <c r="X2" s="2"/>
      <c r="Y2" s="2"/>
      <c r="Z2" s="2"/>
    </row>
    <row r="3" spans="1:26" ht="32.1" customHeight="1" thickBot="1" x14ac:dyDescent="0.3">
      <c r="A3" s="2"/>
      <c r="B3" s="2"/>
      <c r="C3" s="2"/>
      <c r="D3" s="2"/>
      <c r="E3" s="2"/>
      <c r="F3" s="2"/>
      <c r="G3" s="2"/>
      <c r="H3" s="2"/>
      <c r="I3" s="2"/>
      <c r="J3" s="2"/>
      <c r="K3" s="2"/>
      <c r="L3" s="2"/>
      <c r="M3" s="2"/>
      <c r="N3" s="2"/>
      <c r="O3" s="2"/>
      <c r="P3" s="2"/>
      <c r="Q3" s="2"/>
      <c r="R3" s="2"/>
      <c r="S3" s="2"/>
      <c r="T3" s="2"/>
      <c r="U3" s="2"/>
      <c r="V3" s="2"/>
      <c r="W3" s="2"/>
      <c r="X3" s="2"/>
      <c r="Y3" s="2"/>
      <c r="Z3" s="2"/>
    </row>
    <row r="4" spans="1:26" ht="21.95" customHeight="1" thickTop="1" x14ac:dyDescent="0.25">
      <c r="A4" s="2"/>
      <c r="B4" s="107" t="s">
        <v>237</v>
      </c>
      <c r="C4" s="108"/>
      <c r="D4" s="2"/>
      <c r="E4" s="107" t="s">
        <v>238</v>
      </c>
      <c r="F4" s="108"/>
      <c r="G4" s="2"/>
      <c r="H4" s="107" t="s">
        <v>239</v>
      </c>
      <c r="I4" s="108"/>
      <c r="J4" s="2"/>
      <c r="K4" s="107" t="s">
        <v>240</v>
      </c>
      <c r="L4" s="108"/>
      <c r="M4" s="2"/>
      <c r="N4" s="2"/>
      <c r="O4" s="2"/>
      <c r="P4" s="2"/>
      <c r="Q4" s="2"/>
      <c r="R4" s="2"/>
      <c r="S4" s="2"/>
      <c r="T4" s="2"/>
      <c r="U4" s="2"/>
      <c r="V4" s="2"/>
      <c r="W4" s="2"/>
      <c r="X4" s="2"/>
      <c r="Y4" s="2"/>
      <c r="Z4" s="2"/>
    </row>
    <row r="5" spans="1:26" ht="45.95" customHeight="1" x14ac:dyDescent="0.25">
      <c r="A5" s="2"/>
      <c r="B5" s="119">
        <f ca="1">E14</f>
        <v>1</v>
      </c>
      <c r="C5" s="110"/>
      <c r="D5" s="2"/>
      <c r="E5" s="119">
        <f ca="1">E13</f>
        <v>2</v>
      </c>
      <c r="F5" s="110"/>
      <c r="G5" s="2"/>
      <c r="H5" s="109">
        <f ca="1">E15</f>
        <v>0.75</v>
      </c>
      <c r="I5" s="110"/>
      <c r="J5" s="2"/>
      <c r="K5" s="109">
        <f>E17</f>
        <v>0.88888888888888884</v>
      </c>
      <c r="L5" s="110"/>
      <c r="M5" s="2"/>
      <c r="N5" s="2"/>
      <c r="O5" s="2"/>
      <c r="P5" s="2"/>
      <c r="Q5" s="2"/>
      <c r="R5" s="2"/>
      <c r="S5" s="2"/>
      <c r="T5" s="2"/>
      <c r="U5" s="2"/>
      <c r="V5" s="2"/>
      <c r="W5" s="2"/>
      <c r="X5" s="2"/>
      <c r="Y5" s="2"/>
      <c r="Z5" s="2"/>
    </row>
    <row r="6" spans="1:26" ht="21.95" customHeight="1" x14ac:dyDescent="0.25">
      <c r="A6" s="2"/>
      <c r="B6" s="111" t="str">
        <f ca="1">G14</f>
        <v>Action needed</v>
      </c>
      <c r="C6" s="110"/>
      <c r="D6" s="2"/>
      <c r="E6" s="111" t="str">
        <f>"of "&amp;E11&amp;" logged"</f>
        <v>of 11 logged</v>
      </c>
      <c r="F6" s="110"/>
      <c r="G6" s="2"/>
      <c r="H6" s="111" t="str">
        <f ca="1">G15</f>
        <v>Watch</v>
      </c>
      <c r="I6" s="110"/>
      <c r="J6" s="2"/>
      <c r="K6" s="111" t="str">
        <f>G17</f>
        <v>On track</v>
      </c>
      <c r="L6" s="110"/>
      <c r="M6" s="2"/>
      <c r="N6" s="2"/>
      <c r="O6" s="2"/>
      <c r="P6" s="2"/>
      <c r="Q6" s="2"/>
      <c r="R6" s="2"/>
      <c r="S6" s="2"/>
      <c r="T6" s="2"/>
      <c r="U6" s="2"/>
      <c r="V6" s="2"/>
      <c r="W6" s="2"/>
      <c r="X6" s="2"/>
      <c r="Y6" s="2"/>
      <c r="Z6" s="2"/>
    </row>
    <row r="7" spans="1:26" ht="20.100000000000001" customHeight="1" x14ac:dyDescent="0.25">
      <c r="A7" s="2"/>
      <c r="B7" s="112" t="str">
        <f>"Target: "&amp;TEXT(F14,"0")&amp;" overdue"</f>
        <v>Target: 0 overdue</v>
      </c>
      <c r="C7" s="110"/>
      <c r="D7" s="2"/>
      <c r="E7" s="112" t="str">
        <f ca="1">"Closed so far: "&amp;E12</f>
        <v>Closed so far: 8</v>
      </c>
      <c r="F7" s="110"/>
      <c r="G7" s="2"/>
      <c r="H7" s="112" t="str">
        <f>"Target: "&amp;TEXT(F15,"0%")&amp;" or more"</f>
        <v>Target: 80% or more</v>
      </c>
      <c r="I7" s="110"/>
      <c r="J7" s="2"/>
      <c r="K7" s="112" t="str">
        <f>"Target: "&amp;TEXT(F17,"0%")&amp;" or more"</f>
        <v>Target: 85% or more</v>
      </c>
      <c r="L7" s="110"/>
      <c r="M7" s="2"/>
      <c r="N7" s="2"/>
      <c r="O7" s="2"/>
      <c r="P7" s="2"/>
      <c r="Q7" s="2"/>
      <c r="R7" s="2"/>
      <c r="S7" s="2"/>
      <c r="T7" s="2"/>
      <c r="U7" s="2"/>
      <c r="V7" s="2"/>
      <c r="W7" s="2"/>
      <c r="X7" s="2"/>
      <c r="Y7" s="2"/>
      <c r="Z7" s="2"/>
    </row>
    <row r="8" spans="1:26" x14ac:dyDescent="0.25">
      <c r="A8" s="2"/>
      <c r="B8" s="2"/>
      <c r="C8" s="2"/>
      <c r="D8" s="2"/>
      <c r="E8" s="2"/>
      <c r="F8" s="2"/>
      <c r="G8" s="2"/>
      <c r="H8" s="2"/>
      <c r="I8" s="2"/>
      <c r="J8" s="2"/>
      <c r="K8" s="2"/>
      <c r="L8" s="2"/>
      <c r="M8" s="2"/>
      <c r="N8" s="2"/>
      <c r="O8" s="2"/>
      <c r="P8" s="2"/>
      <c r="Q8" s="2"/>
      <c r="R8" s="2"/>
      <c r="S8" s="2"/>
      <c r="T8" s="2"/>
      <c r="U8" s="2"/>
      <c r="V8" s="2"/>
      <c r="W8" s="2"/>
      <c r="X8" s="2"/>
      <c r="Y8" s="2"/>
      <c r="Z8" s="2"/>
    </row>
    <row r="9" spans="1:26" ht="21.95" customHeight="1" x14ac:dyDescent="0.25">
      <c r="A9" s="2"/>
      <c r="B9" s="9" t="s">
        <v>230</v>
      </c>
      <c r="C9" s="9"/>
      <c r="D9" s="9"/>
      <c r="E9" s="9"/>
      <c r="F9" s="9"/>
      <c r="G9" s="9"/>
      <c r="H9" s="9"/>
      <c r="I9" s="9"/>
      <c r="J9" s="9"/>
      <c r="K9" s="9"/>
      <c r="L9" s="9"/>
      <c r="M9" s="2"/>
      <c r="N9" s="2"/>
      <c r="O9" s="2"/>
      <c r="P9" s="2"/>
      <c r="Q9" s="2"/>
      <c r="R9" s="2"/>
      <c r="S9" s="2"/>
      <c r="T9" s="2"/>
      <c r="U9" s="2"/>
      <c r="V9" s="2"/>
      <c r="W9" s="2"/>
      <c r="X9" s="2"/>
      <c r="Y9" s="2"/>
      <c r="Z9" s="2"/>
    </row>
    <row r="10" spans="1:26" ht="21.95" customHeight="1" x14ac:dyDescent="0.25">
      <c r="A10" s="2"/>
      <c r="B10" s="48" t="s">
        <v>140</v>
      </c>
      <c r="C10" s="48"/>
      <c r="D10" s="48"/>
      <c r="E10" s="49" t="s">
        <v>141</v>
      </c>
      <c r="F10" s="49" t="s">
        <v>231</v>
      </c>
      <c r="G10" s="113" t="s">
        <v>103</v>
      </c>
      <c r="H10" s="113"/>
      <c r="I10" s="48" t="s">
        <v>142</v>
      </c>
      <c r="J10" s="48"/>
      <c r="K10" s="48"/>
      <c r="L10" s="48"/>
      <c r="M10" s="2"/>
      <c r="N10" s="2"/>
      <c r="O10" s="2"/>
      <c r="P10" s="2"/>
      <c r="Q10" s="2"/>
      <c r="R10" s="2"/>
      <c r="S10" s="2"/>
      <c r="T10" s="2"/>
      <c r="U10" s="2"/>
      <c r="V10" s="2"/>
      <c r="W10" s="2"/>
      <c r="X10" s="2"/>
      <c r="Y10" s="2"/>
      <c r="Z10" s="2"/>
    </row>
    <row r="11" spans="1:26" ht="24" customHeight="1" x14ac:dyDescent="0.25">
      <c r="A11" s="2"/>
      <c r="B11" s="120" t="s">
        <v>143</v>
      </c>
      <c r="C11" s="121"/>
      <c r="D11" s="121"/>
      <c r="E11" s="80">
        <f>COUNTA(Actions[ID])</f>
        <v>11</v>
      </c>
      <c r="F11" s="81" t="s">
        <v>232</v>
      </c>
      <c r="G11" s="122"/>
      <c r="H11" s="122"/>
      <c r="I11" s="123" t="s">
        <v>144</v>
      </c>
      <c r="J11" s="121"/>
      <c r="K11" s="121"/>
      <c r="L11" s="121"/>
      <c r="M11" s="2"/>
      <c r="N11" s="2"/>
      <c r="O11" s="2"/>
      <c r="P11" s="2"/>
      <c r="Q11" s="2"/>
      <c r="R11" s="2"/>
      <c r="S11" s="2"/>
      <c r="T11" s="2"/>
      <c r="U11" s="2"/>
      <c r="V11" s="2"/>
      <c r="W11" s="2"/>
      <c r="X11" s="2"/>
      <c r="Y11" s="2"/>
      <c r="Z11" s="2"/>
    </row>
    <row r="12" spans="1:26" ht="24" customHeight="1" x14ac:dyDescent="0.25">
      <c r="A12" s="2"/>
      <c r="B12" s="114" t="s">
        <v>145</v>
      </c>
      <c r="C12" s="106"/>
      <c r="D12" s="106"/>
      <c r="E12" s="82">
        <f ca="1">COUNTIF(Actions[Status],"Closed")</f>
        <v>8</v>
      </c>
      <c r="F12" s="83" t="s">
        <v>232</v>
      </c>
      <c r="G12" s="115"/>
      <c r="H12" s="115"/>
      <c r="I12" s="116" t="s">
        <v>146</v>
      </c>
      <c r="J12" s="106"/>
      <c r="K12" s="106"/>
      <c r="L12" s="106"/>
      <c r="M12" s="2"/>
      <c r="N12" s="2"/>
      <c r="O12" s="2"/>
      <c r="P12" s="2"/>
      <c r="Q12" s="2"/>
      <c r="R12" s="2"/>
      <c r="S12" s="2"/>
      <c r="T12" s="2"/>
      <c r="U12" s="2"/>
      <c r="V12" s="2"/>
      <c r="W12" s="2"/>
      <c r="X12" s="2"/>
      <c r="Y12" s="2"/>
      <c r="Z12" s="2"/>
    </row>
    <row r="13" spans="1:26" ht="24" customHeight="1" x14ac:dyDescent="0.25">
      <c r="A13" s="2"/>
      <c r="B13" s="114" t="s">
        <v>147</v>
      </c>
      <c r="C13" s="106"/>
      <c r="D13" s="106"/>
      <c r="E13" s="82">
        <f ca="1">COUNTIF(Actions[Status],"Open")</f>
        <v>2</v>
      </c>
      <c r="F13" s="83" t="s">
        <v>232</v>
      </c>
      <c r="G13" s="115"/>
      <c r="H13" s="115"/>
      <c r="I13" s="116" t="s">
        <v>148</v>
      </c>
      <c r="J13" s="106"/>
      <c r="K13" s="106"/>
      <c r="L13" s="106"/>
      <c r="M13" s="2"/>
      <c r="N13" s="2"/>
      <c r="O13" s="2"/>
      <c r="P13" s="2"/>
      <c r="Q13" s="2"/>
      <c r="R13" s="2"/>
      <c r="S13" s="2"/>
      <c r="T13" s="2"/>
      <c r="U13" s="2"/>
      <c r="V13" s="2"/>
      <c r="W13" s="2"/>
      <c r="X13" s="2"/>
      <c r="Y13" s="2"/>
      <c r="Z13" s="2"/>
    </row>
    <row r="14" spans="1:26" ht="24" customHeight="1" x14ac:dyDescent="0.25">
      <c r="A14" s="2"/>
      <c r="B14" s="114" t="s">
        <v>149</v>
      </c>
      <c r="C14" s="106"/>
      <c r="D14" s="106"/>
      <c r="E14" s="82">
        <f ca="1">COUNTIF(Actions[Status],"Overdue")</f>
        <v>1</v>
      </c>
      <c r="F14" s="84">
        <v>0</v>
      </c>
      <c r="G14" s="115" t="str">
        <f ca="1">IF(E14="","",IF(E14&lt;=F14,"On track",IF(E14&lt;=F14*(1+$F$21),"Watch","Action needed")))</f>
        <v>Action needed</v>
      </c>
      <c r="H14" s="115"/>
      <c r="I14" s="116" t="s">
        <v>233</v>
      </c>
      <c r="J14" s="106"/>
      <c r="K14" s="106"/>
      <c r="L14" s="106"/>
      <c r="M14" s="2"/>
      <c r="N14" s="2"/>
      <c r="O14" s="2"/>
      <c r="P14" s="2"/>
      <c r="Q14" s="2"/>
      <c r="R14" s="2"/>
      <c r="S14" s="2"/>
      <c r="T14" s="2"/>
      <c r="U14" s="2"/>
      <c r="V14" s="2"/>
      <c r="W14" s="2"/>
      <c r="X14" s="2"/>
      <c r="Y14" s="2"/>
      <c r="Z14" s="2"/>
    </row>
    <row r="15" spans="1:26" ht="24" customHeight="1" x14ac:dyDescent="0.25">
      <c r="A15" s="2"/>
      <c r="B15" s="114" t="s">
        <v>150</v>
      </c>
      <c r="C15" s="106"/>
      <c r="D15" s="106"/>
      <c r="E15" s="85">
        <f ca="1">IFERROR(COUNTIF(Actions[Closed on time?],"On time")/COUNTIF(Actions[Status],"Closed"),"")</f>
        <v>0.75</v>
      </c>
      <c r="F15" s="86">
        <v>0.8</v>
      </c>
      <c r="G15" s="115" t="str">
        <f ca="1">IF(E15="","",IF(E15&gt;=F15,"On track",IF(E15&gt;=F15*(1-$F$21),"Watch","Action needed")))</f>
        <v>Watch</v>
      </c>
      <c r="H15" s="115"/>
      <c r="I15" s="116" t="s">
        <v>151</v>
      </c>
      <c r="J15" s="106"/>
      <c r="K15" s="106"/>
      <c r="L15" s="106"/>
      <c r="M15" s="2"/>
      <c r="N15" s="2"/>
      <c r="O15" s="2"/>
      <c r="P15" s="2"/>
      <c r="Q15" s="2"/>
      <c r="R15" s="2"/>
      <c r="S15" s="2"/>
      <c r="T15" s="2"/>
      <c r="U15" s="2"/>
      <c r="V15" s="2"/>
      <c r="W15" s="2"/>
      <c r="X15" s="2"/>
      <c r="Y15" s="2"/>
      <c r="Z15" s="2"/>
    </row>
    <row r="16" spans="1:26" ht="24" customHeight="1" x14ac:dyDescent="0.25">
      <c r="A16" s="2"/>
      <c r="B16" s="114" t="s">
        <v>152</v>
      </c>
      <c r="C16" s="106"/>
      <c r="D16" s="106"/>
      <c r="E16" s="87">
        <f>IFERROR(AVERAGE(Actions[Days to close]),"")</f>
        <v>26.75</v>
      </c>
      <c r="F16" s="84">
        <v>30</v>
      </c>
      <c r="G16" s="115" t="str">
        <f>IF(E16="","",IF(E16&lt;=F16,"On track",IF(E16&lt;=F16*(1+$F$21),"Watch","Action needed")))</f>
        <v>On track</v>
      </c>
      <c r="H16" s="115"/>
      <c r="I16" s="116" t="s">
        <v>153</v>
      </c>
      <c r="J16" s="106"/>
      <c r="K16" s="106"/>
      <c r="L16" s="106"/>
      <c r="M16" s="2"/>
      <c r="N16" s="2"/>
      <c r="O16" s="2"/>
      <c r="P16" s="2"/>
      <c r="Q16" s="2"/>
      <c r="R16" s="2"/>
      <c r="S16" s="2"/>
      <c r="T16" s="2"/>
      <c r="U16" s="2"/>
      <c r="V16" s="2"/>
      <c r="W16" s="2"/>
      <c r="X16" s="2"/>
      <c r="Y16" s="2"/>
      <c r="Z16" s="2"/>
    </row>
    <row r="17" spans="1:26" ht="24" customHeight="1" x14ac:dyDescent="0.25">
      <c r="A17" s="2"/>
      <c r="B17" s="114" t="s">
        <v>154</v>
      </c>
      <c r="C17" s="106"/>
      <c r="D17" s="106"/>
      <c r="E17" s="85">
        <f>IFERROR(AVERAGE(Members[Attendance]),"")</f>
        <v>0.88888888888888884</v>
      </c>
      <c r="F17" s="86">
        <v>0.85</v>
      </c>
      <c r="G17" s="115" t="str">
        <f>IF(E17="","",IF(E17&gt;=F17,"On track",IF(E17&gt;=F17*(1-$F$21),"Watch","Action needed")))</f>
        <v>On track</v>
      </c>
      <c r="H17" s="115"/>
      <c r="I17" s="116" t="s">
        <v>155</v>
      </c>
      <c r="J17" s="106"/>
      <c r="K17" s="106"/>
      <c r="L17" s="106"/>
      <c r="M17" s="2"/>
      <c r="N17" s="2"/>
      <c r="O17" s="2"/>
      <c r="P17" s="2"/>
      <c r="Q17" s="2"/>
      <c r="R17" s="2"/>
      <c r="S17" s="2"/>
      <c r="T17" s="2"/>
      <c r="U17" s="2"/>
      <c r="V17" s="2"/>
      <c r="W17" s="2"/>
      <c r="X17" s="2"/>
      <c r="Y17" s="2"/>
      <c r="Z17" s="2"/>
    </row>
    <row r="18" spans="1:26" ht="24" customHeight="1" x14ac:dyDescent="0.25">
      <c r="A18" s="2"/>
      <c r="B18" s="114" t="s">
        <v>234</v>
      </c>
      <c r="C18" s="106"/>
      <c r="D18" s="106"/>
      <c r="E18" s="85">
        <f>IFERROR(COUNTIF(Members!H31:S31,"Yes")/(COUNTIF(Members!H31:S31,"Yes")+COUNTIF(Members!H31:S31,"No")),"")</f>
        <v>1</v>
      </c>
      <c r="F18" s="86">
        <v>1</v>
      </c>
      <c r="G18" s="115" t="str">
        <f>IF(E18="","",IF(E18&gt;=F18,"On track",IF(E18&gt;=F18*(1-$F$21),"Watch","Action needed")))</f>
        <v>On track</v>
      </c>
      <c r="H18" s="115"/>
      <c r="I18" s="116" t="s">
        <v>235</v>
      </c>
      <c r="J18" s="106"/>
      <c r="K18" s="106"/>
      <c r="L18" s="106"/>
      <c r="M18" s="2"/>
      <c r="N18" s="2"/>
      <c r="O18" s="2"/>
      <c r="P18" s="2"/>
      <c r="Q18" s="2"/>
      <c r="R18" s="2"/>
      <c r="S18" s="2"/>
      <c r="T18" s="2"/>
      <c r="U18" s="2"/>
      <c r="V18" s="2"/>
      <c r="W18" s="2"/>
      <c r="X18" s="2"/>
      <c r="Y18" s="2"/>
      <c r="Z18" s="2"/>
    </row>
    <row r="19" spans="1:26" ht="24" customHeight="1" x14ac:dyDescent="0.25">
      <c r="A19" s="2"/>
      <c r="B19" s="114" t="s">
        <v>156</v>
      </c>
      <c r="C19" s="106"/>
      <c r="D19" s="106"/>
      <c r="E19" s="82">
        <f>COUNTIF(Members[Trained (Y/N)],"N")</f>
        <v>1</v>
      </c>
      <c r="F19" s="84">
        <v>0</v>
      </c>
      <c r="G19" s="115" t="str">
        <f>IF(E19="","",IF(E19&lt;=F19,"On track",IF(E19&lt;=F19*(1+$F$21),"Watch","Action needed")))</f>
        <v>Action needed</v>
      </c>
      <c r="H19" s="115"/>
      <c r="I19" s="116" t="s">
        <v>157</v>
      </c>
      <c r="J19" s="106"/>
      <c r="K19" s="106"/>
      <c r="L19" s="106"/>
      <c r="M19" s="2"/>
      <c r="N19" s="2"/>
      <c r="O19" s="2"/>
      <c r="P19" s="2"/>
      <c r="Q19" s="2"/>
      <c r="R19" s="2"/>
      <c r="S19" s="2"/>
      <c r="T19" s="2"/>
      <c r="U19" s="2"/>
      <c r="V19" s="2"/>
      <c r="W19" s="2"/>
      <c r="X19" s="2"/>
      <c r="Y19" s="2"/>
      <c r="Z19" s="2"/>
    </row>
    <row r="20" spans="1:2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21.95" customHeight="1" x14ac:dyDescent="0.25">
      <c r="A21" s="2"/>
      <c r="B21" s="117" t="s">
        <v>236</v>
      </c>
      <c r="C21" s="118"/>
      <c r="D21" s="118"/>
      <c r="E21" s="118"/>
      <c r="F21" s="45">
        <v>0.1</v>
      </c>
      <c r="G21" s="2"/>
      <c r="H21" s="2"/>
      <c r="I21" s="2"/>
      <c r="J21" s="2"/>
      <c r="K21" s="2"/>
      <c r="L21" s="2"/>
      <c r="M21" s="2"/>
      <c r="N21" s="2"/>
      <c r="O21" s="2"/>
      <c r="P21" s="2"/>
      <c r="Q21" s="2"/>
      <c r="R21" s="2"/>
      <c r="S21" s="2"/>
      <c r="T21" s="2"/>
      <c r="U21" s="2"/>
      <c r="V21" s="2"/>
      <c r="W21" s="2"/>
      <c r="X21" s="2"/>
      <c r="Y21" s="2"/>
      <c r="Z21" s="2"/>
    </row>
    <row r="22" spans="1:2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21.95" customHeight="1" x14ac:dyDescent="0.25">
      <c r="A23" s="2"/>
      <c r="B23" s="9" t="s">
        <v>244</v>
      </c>
      <c r="C23" s="9"/>
      <c r="D23" s="9"/>
      <c r="E23" s="9"/>
      <c r="F23" s="9"/>
      <c r="G23" s="9"/>
      <c r="H23" s="9"/>
      <c r="I23" s="9"/>
      <c r="J23" s="9"/>
      <c r="K23" s="9"/>
      <c r="L23" s="9"/>
      <c r="M23" s="2"/>
      <c r="N23" s="2"/>
      <c r="O23" s="2"/>
      <c r="P23" s="2"/>
      <c r="Q23" s="2"/>
      <c r="R23" s="2"/>
      <c r="S23" s="2"/>
      <c r="T23" s="2"/>
      <c r="U23" s="2"/>
      <c r="V23" s="2"/>
      <c r="W23" s="2"/>
      <c r="X23" s="2"/>
      <c r="Y23" s="2"/>
      <c r="Z23" s="2"/>
    </row>
    <row r="24" spans="1:2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x14ac:dyDescent="0.25">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21.95" customHeight="1" x14ac:dyDescent="0.25">
      <c r="A59" s="2"/>
      <c r="B59" s="88" t="s">
        <v>245</v>
      </c>
      <c r="C59" s="88"/>
      <c r="D59" s="88"/>
      <c r="E59" s="88"/>
      <c r="F59" s="88"/>
      <c r="G59" s="88"/>
      <c r="H59" s="88"/>
      <c r="I59" s="88"/>
      <c r="J59" s="88"/>
      <c r="K59" s="88"/>
      <c r="L59" s="88"/>
      <c r="M59" s="2"/>
      <c r="N59" s="2"/>
      <c r="O59" s="2"/>
      <c r="P59" s="2"/>
      <c r="Q59" s="2"/>
      <c r="R59" s="2"/>
      <c r="S59" s="2"/>
      <c r="T59" s="2"/>
      <c r="U59" s="2"/>
      <c r="V59" s="2"/>
      <c r="W59" s="2"/>
      <c r="X59" s="2"/>
      <c r="Y59" s="2"/>
      <c r="Z59" s="2"/>
    </row>
    <row r="60" spans="1:26" x14ac:dyDescent="0.25">
      <c r="A60" s="2"/>
      <c r="B60" s="89" t="s">
        <v>103</v>
      </c>
      <c r="C60" s="89" t="s">
        <v>241</v>
      </c>
      <c r="D60" s="36"/>
      <c r="E60" s="36"/>
      <c r="F60" s="36"/>
      <c r="G60" s="2"/>
      <c r="H60" s="2"/>
      <c r="I60" s="2"/>
      <c r="J60" s="2"/>
      <c r="K60" s="2"/>
      <c r="L60" s="2"/>
      <c r="M60" s="2"/>
      <c r="N60" s="2"/>
      <c r="O60" s="2"/>
      <c r="P60" s="2"/>
      <c r="Q60" s="2"/>
      <c r="R60" s="2"/>
      <c r="S60" s="2"/>
      <c r="T60" s="2"/>
      <c r="U60" s="2"/>
      <c r="V60" s="2"/>
      <c r="W60" s="2"/>
      <c r="X60" s="2"/>
      <c r="Y60" s="2"/>
      <c r="Z60" s="2"/>
    </row>
    <row r="61" spans="1:26" x14ac:dyDescent="0.25">
      <c r="A61" s="2"/>
      <c r="B61" s="36" t="s">
        <v>145</v>
      </c>
      <c r="C61" s="90">
        <f ca="1">E12</f>
        <v>8</v>
      </c>
      <c r="D61" s="36"/>
      <c r="E61" s="36"/>
      <c r="F61" s="36"/>
      <c r="G61" s="2"/>
      <c r="H61" s="2"/>
      <c r="I61" s="2"/>
      <c r="J61" s="2"/>
      <c r="K61" s="2"/>
      <c r="L61" s="2"/>
      <c r="M61" s="2"/>
      <c r="N61" s="2"/>
      <c r="O61" s="2"/>
      <c r="P61" s="2"/>
      <c r="Q61" s="2"/>
      <c r="R61" s="2"/>
      <c r="S61" s="2"/>
      <c r="T61" s="2"/>
      <c r="U61" s="2"/>
      <c r="V61" s="2"/>
      <c r="W61" s="2"/>
      <c r="X61" s="2"/>
      <c r="Y61" s="2"/>
      <c r="Z61" s="2"/>
    </row>
    <row r="62" spans="1:26" x14ac:dyDescent="0.25">
      <c r="A62" s="2"/>
      <c r="B62" s="36" t="s">
        <v>242</v>
      </c>
      <c r="C62" s="90">
        <f ca="1">E13</f>
        <v>2</v>
      </c>
      <c r="D62" s="36"/>
      <c r="E62" s="36"/>
      <c r="F62" s="36"/>
      <c r="G62" s="2"/>
      <c r="H62" s="2"/>
      <c r="I62" s="2"/>
      <c r="J62" s="2"/>
      <c r="K62" s="2"/>
      <c r="L62" s="2"/>
      <c r="M62" s="2"/>
      <c r="N62" s="2"/>
      <c r="O62" s="2"/>
      <c r="P62" s="2"/>
      <c r="Q62" s="2"/>
      <c r="R62" s="2"/>
      <c r="S62" s="2"/>
      <c r="T62" s="2"/>
      <c r="U62" s="2"/>
      <c r="V62" s="2"/>
      <c r="W62" s="2"/>
      <c r="X62" s="2"/>
      <c r="Y62" s="2"/>
      <c r="Z62" s="2"/>
    </row>
    <row r="63" spans="1:26" x14ac:dyDescent="0.25">
      <c r="A63" s="2"/>
      <c r="B63" s="36" t="s">
        <v>149</v>
      </c>
      <c r="C63" s="90">
        <f ca="1">E14</f>
        <v>1</v>
      </c>
      <c r="D63" s="36"/>
      <c r="E63" s="36"/>
      <c r="F63" s="36"/>
      <c r="G63" s="2"/>
      <c r="H63" s="2"/>
      <c r="I63" s="2"/>
      <c r="J63" s="2"/>
      <c r="K63" s="2"/>
      <c r="L63" s="2"/>
      <c r="M63" s="2"/>
      <c r="N63" s="2"/>
      <c r="O63" s="2"/>
      <c r="P63" s="2"/>
      <c r="Q63" s="2"/>
      <c r="R63" s="2"/>
      <c r="S63" s="2"/>
      <c r="T63" s="2"/>
      <c r="U63" s="2"/>
      <c r="V63" s="2"/>
      <c r="W63" s="2"/>
      <c r="X63" s="2"/>
      <c r="Y63" s="2"/>
      <c r="Z63" s="2"/>
    </row>
    <row r="64" spans="1:26" x14ac:dyDescent="0.25">
      <c r="A64" s="2"/>
      <c r="B64" s="36"/>
      <c r="C64" s="36"/>
      <c r="D64" s="36"/>
      <c r="E64" s="36"/>
      <c r="F64" s="36"/>
      <c r="G64" s="2"/>
      <c r="H64" s="2"/>
      <c r="I64" s="2"/>
      <c r="J64" s="2"/>
      <c r="K64" s="2"/>
      <c r="L64" s="2"/>
      <c r="M64" s="2"/>
      <c r="N64" s="2"/>
      <c r="O64" s="2"/>
      <c r="P64" s="2"/>
      <c r="Q64" s="2"/>
      <c r="R64" s="2"/>
      <c r="S64" s="2"/>
      <c r="T64" s="2"/>
      <c r="U64" s="2"/>
      <c r="V64" s="2"/>
      <c r="W64" s="2"/>
      <c r="X64" s="2"/>
      <c r="Y64" s="2"/>
      <c r="Z64" s="2"/>
    </row>
    <row r="65" spans="1:26" x14ac:dyDescent="0.25">
      <c r="A65" s="2"/>
      <c r="B65" s="89" t="s">
        <v>215</v>
      </c>
      <c r="C65" s="89" t="s">
        <v>42</v>
      </c>
      <c r="D65" s="89"/>
      <c r="E65" s="89" t="s">
        <v>231</v>
      </c>
      <c r="F65" s="36"/>
      <c r="G65" s="2"/>
      <c r="H65" s="2"/>
      <c r="I65" s="2"/>
      <c r="J65" s="2"/>
      <c r="K65" s="2"/>
      <c r="L65" s="2"/>
      <c r="M65" s="2"/>
      <c r="N65" s="2"/>
      <c r="O65" s="2"/>
      <c r="P65" s="2"/>
      <c r="Q65" s="2"/>
      <c r="R65" s="2"/>
      <c r="S65" s="2"/>
      <c r="T65" s="2"/>
      <c r="U65" s="2"/>
      <c r="V65" s="2"/>
      <c r="W65" s="2"/>
      <c r="X65" s="2"/>
      <c r="Y65" s="2"/>
      <c r="Z65" s="2"/>
    </row>
    <row r="66" spans="1:26" x14ac:dyDescent="0.25">
      <c r="A66" s="2"/>
      <c r="B66" s="36" t="str">
        <f>Members!H25</f>
        <v>Jan</v>
      </c>
      <c r="C66" s="91">
        <f>IF(Members!H28="",NA(),Members!H28)</f>
        <v>1</v>
      </c>
      <c r="D66" s="36"/>
      <c r="E66" s="91">
        <f t="shared" ref="E66:E77" si="0">$F$17</f>
        <v>0.85</v>
      </c>
      <c r="F66" s="36"/>
      <c r="G66" s="2"/>
      <c r="H66" s="2"/>
      <c r="I66" s="2"/>
      <c r="J66" s="2"/>
      <c r="K66" s="2"/>
      <c r="L66" s="2"/>
      <c r="M66" s="2"/>
      <c r="N66" s="2"/>
      <c r="O66" s="2"/>
      <c r="P66" s="2"/>
      <c r="Q66" s="2"/>
      <c r="R66" s="2"/>
      <c r="S66" s="2"/>
      <c r="T66" s="2"/>
      <c r="U66" s="2"/>
      <c r="V66" s="2"/>
      <c r="W66" s="2"/>
      <c r="X66" s="2"/>
      <c r="Y66" s="2"/>
      <c r="Z66" s="2"/>
    </row>
    <row r="67" spans="1:26" x14ac:dyDescent="0.25">
      <c r="A67" s="2"/>
      <c r="B67" s="36" t="str">
        <f>Members!I25</f>
        <v>Feb</v>
      </c>
      <c r="C67" s="91">
        <f>IF(Members!I28="",NA(),Members!I28)</f>
        <v>0.875</v>
      </c>
      <c r="D67" s="36"/>
      <c r="E67" s="91">
        <f t="shared" si="0"/>
        <v>0.85</v>
      </c>
      <c r="F67" s="36"/>
      <c r="G67" s="2"/>
      <c r="H67" s="2"/>
      <c r="I67" s="2"/>
      <c r="J67" s="2"/>
      <c r="K67" s="2"/>
      <c r="L67" s="2"/>
      <c r="M67" s="2"/>
      <c r="N67" s="2"/>
      <c r="O67" s="2"/>
      <c r="P67" s="2"/>
      <c r="Q67" s="2"/>
      <c r="R67" s="2"/>
      <c r="S67" s="2"/>
      <c r="T67" s="2"/>
      <c r="U67" s="2"/>
      <c r="V67" s="2"/>
      <c r="W67" s="2"/>
      <c r="X67" s="2"/>
      <c r="Y67" s="2"/>
      <c r="Z67" s="2"/>
    </row>
    <row r="68" spans="1:26" x14ac:dyDescent="0.25">
      <c r="A68" s="2"/>
      <c r="B68" s="36" t="str">
        <f>Members!J25</f>
        <v>Mar</v>
      </c>
      <c r="C68" s="91">
        <f>IF(Members!J28="",NA(),Members!J28)</f>
        <v>0.875</v>
      </c>
      <c r="D68" s="36"/>
      <c r="E68" s="91">
        <f t="shared" si="0"/>
        <v>0.85</v>
      </c>
      <c r="F68" s="36"/>
      <c r="G68" s="2"/>
      <c r="H68" s="2"/>
      <c r="I68" s="2"/>
      <c r="J68" s="2"/>
      <c r="K68" s="2"/>
      <c r="L68" s="2"/>
      <c r="M68" s="2"/>
      <c r="N68" s="2"/>
      <c r="O68" s="2"/>
      <c r="P68" s="2"/>
      <c r="Q68" s="2"/>
      <c r="R68" s="2"/>
      <c r="S68" s="2"/>
      <c r="T68" s="2"/>
      <c r="U68" s="2"/>
      <c r="V68" s="2"/>
      <c r="W68" s="2"/>
      <c r="X68" s="2"/>
      <c r="Y68" s="2"/>
      <c r="Z68" s="2"/>
    </row>
    <row r="69" spans="1:26" x14ac:dyDescent="0.25">
      <c r="A69" s="2"/>
      <c r="B69" s="36" t="str">
        <f>Members!K25</f>
        <v>Apr</v>
      </c>
      <c r="C69" s="91">
        <f>IF(Members!K28="",NA(),Members!K28)</f>
        <v>0.875</v>
      </c>
      <c r="D69" s="36"/>
      <c r="E69" s="91">
        <f t="shared" si="0"/>
        <v>0.85</v>
      </c>
      <c r="F69" s="36"/>
      <c r="G69" s="2"/>
      <c r="H69" s="2"/>
      <c r="I69" s="2"/>
      <c r="J69" s="2"/>
      <c r="K69" s="2"/>
      <c r="L69" s="2"/>
      <c r="M69" s="2"/>
      <c r="N69" s="2"/>
      <c r="O69" s="2"/>
      <c r="P69" s="2"/>
      <c r="Q69" s="2"/>
      <c r="R69" s="2"/>
      <c r="S69" s="2"/>
      <c r="T69" s="2"/>
      <c r="U69" s="2"/>
      <c r="V69" s="2"/>
      <c r="W69" s="2"/>
      <c r="X69" s="2"/>
      <c r="Y69" s="2"/>
      <c r="Z69" s="2"/>
    </row>
    <row r="70" spans="1:26" x14ac:dyDescent="0.25">
      <c r="A70" s="2"/>
      <c r="B70" s="36" t="str">
        <f>Members!L25</f>
        <v>May</v>
      </c>
      <c r="C70" s="91">
        <f>IF(Members!L28="",NA(),Members!L28)</f>
        <v>0.875</v>
      </c>
      <c r="D70" s="36"/>
      <c r="E70" s="91">
        <f t="shared" si="0"/>
        <v>0.85</v>
      </c>
      <c r="F70" s="36"/>
      <c r="G70" s="2"/>
      <c r="H70" s="2"/>
      <c r="I70" s="2"/>
      <c r="J70" s="2"/>
      <c r="K70" s="2"/>
      <c r="L70" s="2"/>
      <c r="M70" s="2"/>
      <c r="N70" s="2"/>
      <c r="O70" s="2"/>
      <c r="P70" s="2"/>
      <c r="Q70" s="2"/>
      <c r="R70" s="2"/>
      <c r="S70" s="2"/>
      <c r="T70" s="2"/>
      <c r="U70" s="2"/>
      <c r="V70" s="2"/>
      <c r="W70" s="2"/>
      <c r="X70" s="2"/>
      <c r="Y70" s="2"/>
      <c r="Z70" s="2"/>
    </row>
    <row r="71" spans="1:26" x14ac:dyDescent="0.25">
      <c r="A71" s="2"/>
      <c r="B71" s="36" t="str">
        <f>Members!M25</f>
        <v>Jun</v>
      </c>
      <c r="C71" s="91">
        <f>IF(Members!M28="",NA(),Members!M28)</f>
        <v>0.75</v>
      </c>
      <c r="D71" s="36"/>
      <c r="E71" s="91">
        <f t="shared" si="0"/>
        <v>0.85</v>
      </c>
      <c r="F71" s="36"/>
      <c r="G71" s="2"/>
      <c r="H71" s="2"/>
      <c r="I71" s="2"/>
      <c r="J71" s="2"/>
      <c r="K71" s="2"/>
      <c r="L71" s="2"/>
      <c r="M71" s="2"/>
      <c r="N71" s="2"/>
      <c r="O71" s="2"/>
      <c r="P71" s="2"/>
      <c r="Q71" s="2"/>
      <c r="R71" s="2"/>
      <c r="S71" s="2"/>
      <c r="T71" s="2"/>
      <c r="U71" s="2"/>
      <c r="V71" s="2"/>
      <c r="W71" s="2"/>
      <c r="X71" s="2"/>
      <c r="Y71" s="2"/>
      <c r="Z71" s="2"/>
    </row>
    <row r="72" spans="1:26" x14ac:dyDescent="0.25">
      <c r="A72" s="2"/>
      <c r="B72" s="36" t="str">
        <f>Members!N25</f>
        <v>Jul</v>
      </c>
      <c r="C72" s="91">
        <f>IF(Members!N28="",NA(),Members!N28)</f>
        <v>0.875</v>
      </c>
      <c r="D72" s="36"/>
      <c r="E72" s="91">
        <f t="shared" si="0"/>
        <v>0.85</v>
      </c>
      <c r="F72" s="36"/>
      <c r="G72" s="2"/>
      <c r="H72" s="2"/>
      <c r="I72" s="2"/>
      <c r="J72" s="2"/>
      <c r="K72" s="2"/>
      <c r="L72" s="2"/>
      <c r="M72" s="2"/>
      <c r="N72" s="2"/>
      <c r="O72" s="2"/>
      <c r="P72" s="2"/>
      <c r="Q72" s="2"/>
      <c r="R72" s="2"/>
      <c r="S72" s="2"/>
      <c r="T72" s="2"/>
      <c r="U72" s="2"/>
      <c r="V72" s="2"/>
      <c r="W72" s="2"/>
      <c r="X72" s="2"/>
      <c r="Y72" s="2"/>
      <c r="Z72" s="2"/>
    </row>
    <row r="73" spans="1:26" x14ac:dyDescent="0.25">
      <c r="A73" s="2"/>
      <c r="B73" s="36" t="str">
        <f>Members!O25</f>
        <v>Aug</v>
      </c>
      <c r="C73" s="91">
        <f>IF(Members!O28="",NA(),Members!O28)</f>
        <v>0.875</v>
      </c>
      <c r="D73" s="36"/>
      <c r="E73" s="91">
        <f t="shared" si="0"/>
        <v>0.85</v>
      </c>
      <c r="F73" s="36"/>
      <c r="G73" s="2"/>
      <c r="H73" s="2"/>
      <c r="I73" s="2"/>
      <c r="J73" s="2"/>
      <c r="K73" s="2"/>
      <c r="L73" s="2"/>
      <c r="M73" s="2"/>
      <c r="N73" s="2"/>
      <c r="O73" s="2"/>
      <c r="P73" s="2"/>
      <c r="Q73" s="2"/>
      <c r="R73" s="2"/>
      <c r="S73" s="2"/>
      <c r="T73" s="2"/>
      <c r="U73" s="2"/>
      <c r="V73" s="2"/>
      <c r="W73" s="2"/>
      <c r="X73" s="2"/>
      <c r="Y73" s="2"/>
      <c r="Z73" s="2"/>
    </row>
    <row r="74" spans="1:26" x14ac:dyDescent="0.25">
      <c r="A74" s="2"/>
      <c r="B74" s="36" t="str">
        <f>Members!P25</f>
        <v>Sep</v>
      </c>
      <c r="C74" s="91">
        <f>IF(Members!P28="",NA(),Members!P28)</f>
        <v>1</v>
      </c>
      <c r="D74" s="36"/>
      <c r="E74" s="91">
        <f t="shared" si="0"/>
        <v>0.85</v>
      </c>
      <c r="F74" s="36"/>
      <c r="G74" s="2"/>
      <c r="H74" s="2"/>
      <c r="I74" s="2"/>
      <c r="J74" s="2"/>
      <c r="K74" s="2"/>
      <c r="L74" s="2"/>
      <c r="M74" s="2"/>
      <c r="N74" s="2"/>
      <c r="O74" s="2"/>
      <c r="P74" s="2"/>
      <c r="Q74" s="2"/>
      <c r="R74" s="2"/>
      <c r="S74" s="2"/>
      <c r="T74" s="2"/>
      <c r="U74" s="2"/>
      <c r="V74" s="2"/>
      <c r="W74" s="2"/>
      <c r="X74" s="2"/>
      <c r="Y74" s="2"/>
      <c r="Z74" s="2"/>
    </row>
    <row r="75" spans="1:26" x14ac:dyDescent="0.25">
      <c r="A75" s="2"/>
      <c r="B75" s="36" t="str">
        <f>Members!Q25</f>
        <v>Oct</v>
      </c>
      <c r="C75" s="91" t="e">
        <f>IF(Members!Q28="",NA(),Members!Q28)</f>
        <v>#N/A</v>
      </c>
      <c r="D75" s="36"/>
      <c r="E75" s="91">
        <f t="shared" si="0"/>
        <v>0.85</v>
      </c>
      <c r="F75" s="36"/>
      <c r="G75" s="2"/>
      <c r="H75" s="2"/>
      <c r="I75" s="2"/>
      <c r="J75" s="2"/>
      <c r="K75" s="2"/>
      <c r="L75" s="2"/>
      <c r="M75" s="2"/>
      <c r="N75" s="2"/>
      <c r="O75" s="2"/>
      <c r="P75" s="2"/>
      <c r="Q75" s="2"/>
      <c r="R75" s="2"/>
      <c r="S75" s="2"/>
      <c r="T75" s="2"/>
      <c r="U75" s="2"/>
      <c r="V75" s="2"/>
      <c r="W75" s="2"/>
      <c r="X75" s="2"/>
      <c r="Y75" s="2"/>
      <c r="Z75" s="2"/>
    </row>
    <row r="76" spans="1:26" x14ac:dyDescent="0.25">
      <c r="A76" s="2"/>
      <c r="B76" s="36" t="str">
        <f>Members!R25</f>
        <v>Nov</v>
      </c>
      <c r="C76" s="91" t="e">
        <f>IF(Members!R28="",NA(),Members!R28)</f>
        <v>#N/A</v>
      </c>
      <c r="D76" s="36"/>
      <c r="E76" s="91">
        <f t="shared" si="0"/>
        <v>0.85</v>
      </c>
      <c r="F76" s="36"/>
      <c r="G76" s="2"/>
      <c r="H76" s="2"/>
      <c r="I76" s="2"/>
      <c r="J76" s="2"/>
      <c r="K76" s="2"/>
      <c r="L76" s="2"/>
      <c r="M76" s="2"/>
      <c r="N76" s="2"/>
      <c r="O76" s="2"/>
      <c r="P76" s="2"/>
      <c r="Q76" s="2"/>
      <c r="R76" s="2"/>
      <c r="S76" s="2"/>
      <c r="T76" s="2"/>
      <c r="U76" s="2"/>
      <c r="V76" s="2"/>
      <c r="W76" s="2"/>
      <c r="X76" s="2"/>
      <c r="Y76" s="2"/>
      <c r="Z76" s="2"/>
    </row>
    <row r="77" spans="1:26" x14ac:dyDescent="0.25">
      <c r="A77" s="2"/>
      <c r="B77" s="36" t="str">
        <f>Members!S25</f>
        <v>Dec</v>
      </c>
      <c r="C77" s="91" t="e">
        <f>IF(Members!S28="",NA(),Members!S28)</f>
        <v>#N/A</v>
      </c>
      <c r="D77" s="36"/>
      <c r="E77" s="91">
        <f t="shared" si="0"/>
        <v>0.85</v>
      </c>
      <c r="F77" s="36"/>
      <c r="G77" s="2"/>
      <c r="H77" s="2"/>
      <c r="I77" s="2"/>
      <c r="J77" s="2"/>
      <c r="K77" s="2"/>
      <c r="L77" s="2"/>
      <c r="M77" s="2"/>
      <c r="N77" s="2"/>
      <c r="O77" s="2"/>
      <c r="P77" s="2"/>
      <c r="Q77" s="2"/>
      <c r="R77" s="2"/>
      <c r="S77" s="2"/>
      <c r="T77" s="2"/>
      <c r="U77" s="2"/>
      <c r="V77" s="2"/>
      <c r="W77" s="2"/>
      <c r="X77" s="2"/>
      <c r="Y77" s="2"/>
      <c r="Z77" s="2"/>
    </row>
    <row r="78" spans="1:26" x14ac:dyDescent="0.25">
      <c r="A78" s="2"/>
      <c r="B78" s="36"/>
      <c r="C78" s="36"/>
      <c r="D78" s="36"/>
      <c r="E78" s="36"/>
      <c r="F78" s="36"/>
      <c r="G78" s="2"/>
      <c r="H78" s="2"/>
      <c r="I78" s="2"/>
      <c r="J78" s="2"/>
      <c r="K78" s="2"/>
      <c r="L78" s="2"/>
      <c r="M78" s="2"/>
      <c r="N78" s="2"/>
      <c r="O78" s="2"/>
      <c r="P78" s="2"/>
      <c r="Q78" s="2"/>
      <c r="R78" s="2"/>
      <c r="S78" s="2"/>
      <c r="T78" s="2"/>
      <c r="U78" s="2"/>
      <c r="V78" s="2"/>
      <c r="W78" s="2"/>
      <c r="X78" s="2"/>
      <c r="Y78" s="2"/>
      <c r="Z78" s="2"/>
    </row>
    <row r="79" spans="1:26" x14ac:dyDescent="0.25">
      <c r="A79" s="2"/>
      <c r="B79" s="89" t="s">
        <v>98</v>
      </c>
      <c r="C79" s="89" t="s">
        <v>145</v>
      </c>
      <c r="D79" s="89"/>
      <c r="E79" s="89" t="s">
        <v>242</v>
      </c>
      <c r="F79" s="89" t="s">
        <v>149</v>
      </c>
      <c r="G79" s="2"/>
      <c r="H79" s="2"/>
      <c r="I79" s="2"/>
      <c r="J79" s="2"/>
      <c r="K79" s="2"/>
      <c r="L79" s="2"/>
      <c r="M79" s="2"/>
      <c r="N79" s="2"/>
      <c r="O79" s="2"/>
      <c r="P79" s="2"/>
      <c r="Q79" s="2"/>
      <c r="R79" s="2"/>
      <c r="S79" s="2"/>
      <c r="T79" s="2"/>
      <c r="U79" s="2"/>
      <c r="V79" s="2"/>
      <c r="W79" s="2"/>
      <c r="X79" s="2"/>
      <c r="Y79" s="2"/>
      <c r="Z79" s="2"/>
    </row>
    <row r="80" spans="1:26" x14ac:dyDescent="0.25">
      <c r="A80" s="2"/>
      <c r="B80" s="36" t="s">
        <v>108</v>
      </c>
      <c r="C80" s="36">
        <f ca="1">COUNTIFS(Actions[Source],$B80,Actions[Status],C$79)</f>
        <v>2</v>
      </c>
      <c r="D80" s="36"/>
      <c r="E80" s="36">
        <f ca="1">COUNTIFS(Actions[Source],$B80,Actions[Status],E$79)</f>
        <v>0</v>
      </c>
      <c r="F80" s="36">
        <f ca="1">COUNTIFS(Actions[Source],$B80,Actions[Status],F$79)</f>
        <v>0</v>
      </c>
      <c r="G80" s="2"/>
      <c r="H80" s="2"/>
      <c r="I80" s="2"/>
      <c r="J80" s="2"/>
      <c r="K80" s="2"/>
      <c r="L80" s="2"/>
      <c r="M80" s="2"/>
      <c r="N80" s="2"/>
      <c r="O80" s="2"/>
      <c r="P80" s="2"/>
      <c r="Q80" s="2"/>
      <c r="R80" s="2"/>
      <c r="S80" s="2"/>
      <c r="T80" s="2"/>
      <c r="U80" s="2"/>
      <c r="V80" s="2"/>
      <c r="W80" s="2"/>
      <c r="X80" s="2"/>
      <c r="Y80" s="2"/>
      <c r="Z80" s="2"/>
    </row>
    <row r="81" spans="1:26" x14ac:dyDescent="0.25">
      <c r="A81" s="2"/>
      <c r="B81" s="36" t="s">
        <v>111</v>
      </c>
      <c r="C81" s="36">
        <f ca="1">COUNTIFS(Actions[Source],$B81,Actions[Status],C$79)</f>
        <v>2</v>
      </c>
      <c r="D81" s="36"/>
      <c r="E81" s="36">
        <f ca="1">COUNTIFS(Actions[Source],$B81,Actions[Status],E$79)</f>
        <v>0</v>
      </c>
      <c r="F81" s="36">
        <f ca="1">COUNTIFS(Actions[Source],$B81,Actions[Status],F$79)</f>
        <v>0</v>
      </c>
      <c r="G81" s="2"/>
      <c r="H81" s="2"/>
      <c r="I81" s="2"/>
      <c r="J81" s="2"/>
      <c r="K81" s="2"/>
      <c r="L81" s="2"/>
      <c r="M81" s="2"/>
      <c r="N81" s="2"/>
      <c r="O81" s="2"/>
      <c r="P81" s="2"/>
      <c r="Q81" s="2"/>
      <c r="R81" s="2"/>
      <c r="S81" s="2"/>
      <c r="T81" s="2"/>
      <c r="U81" s="2"/>
      <c r="V81" s="2"/>
      <c r="W81" s="2"/>
      <c r="X81" s="2"/>
      <c r="Y81" s="2"/>
      <c r="Z81" s="2"/>
    </row>
    <row r="82" spans="1:26" x14ac:dyDescent="0.25">
      <c r="A82" s="2"/>
      <c r="B82" s="36" t="s">
        <v>115</v>
      </c>
      <c r="C82" s="36">
        <f ca="1">COUNTIFS(Actions[Source],$B82,Actions[Status],C$79)</f>
        <v>1</v>
      </c>
      <c r="D82" s="36"/>
      <c r="E82" s="36">
        <f ca="1">COUNTIFS(Actions[Source],$B82,Actions[Status],E$79)</f>
        <v>1</v>
      </c>
      <c r="F82" s="36">
        <f ca="1">COUNTIFS(Actions[Source],$B82,Actions[Status],F$79)</f>
        <v>0</v>
      </c>
      <c r="G82" s="2"/>
      <c r="H82" s="2"/>
      <c r="I82" s="2"/>
      <c r="J82" s="2"/>
      <c r="K82" s="2"/>
      <c r="L82" s="2"/>
      <c r="M82" s="2"/>
      <c r="N82" s="2"/>
      <c r="O82" s="2"/>
      <c r="P82" s="2"/>
      <c r="Q82" s="2"/>
      <c r="R82" s="2"/>
      <c r="S82" s="2"/>
      <c r="T82" s="2"/>
      <c r="U82" s="2"/>
      <c r="V82" s="2"/>
      <c r="W82" s="2"/>
      <c r="X82" s="2"/>
      <c r="Y82" s="2"/>
      <c r="Z82" s="2"/>
    </row>
    <row r="83" spans="1:26" x14ac:dyDescent="0.25">
      <c r="A83" s="2"/>
      <c r="B83" s="36" t="s">
        <v>123</v>
      </c>
      <c r="C83" s="36">
        <f ca="1">COUNTIFS(Actions[Source],$B83,Actions[Status],C$79)</f>
        <v>1</v>
      </c>
      <c r="D83" s="36"/>
      <c r="E83" s="36">
        <f ca="1">COUNTIFS(Actions[Source],$B83,Actions[Status],E$79)</f>
        <v>0</v>
      </c>
      <c r="F83" s="36">
        <f ca="1">COUNTIFS(Actions[Source],$B83,Actions[Status],F$79)</f>
        <v>0</v>
      </c>
      <c r="G83" s="2"/>
      <c r="H83" s="2"/>
      <c r="I83" s="2"/>
      <c r="J83" s="2"/>
      <c r="K83" s="2"/>
      <c r="L83" s="2"/>
      <c r="M83" s="2"/>
      <c r="N83" s="2"/>
      <c r="O83" s="2"/>
      <c r="P83" s="2"/>
      <c r="Q83" s="2"/>
      <c r="R83" s="2"/>
      <c r="S83" s="2"/>
      <c r="T83" s="2"/>
      <c r="U83" s="2"/>
      <c r="V83" s="2"/>
      <c r="W83" s="2"/>
      <c r="X83" s="2"/>
      <c r="Y83" s="2"/>
      <c r="Z83" s="2"/>
    </row>
    <row r="84" spans="1:26" x14ac:dyDescent="0.25">
      <c r="A84" s="2"/>
      <c r="B84" s="36" t="s">
        <v>119</v>
      </c>
      <c r="C84" s="36">
        <f ca="1">COUNTIFS(Actions[Source],$B84,Actions[Status],C$79)</f>
        <v>1</v>
      </c>
      <c r="D84" s="36"/>
      <c r="E84" s="36">
        <f ca="1">COUNTIFS(Actions[Source],$B84,Actions[Status],E$79)</f>
        <v>0</v>
      </c>
      <c r="F84" s="36">
        <f ca="1">COUNTIFS(Actions[Source],$B84,Actions[Status],F$79)</f>
        <v>1</v>
      </c>
      <c r="G84" s="2"/>
      <c r="H84" s="2"/>
      <c r="I84" s="2"/>
      <c r="J84" s="2"/>
      <c r="K84" s="2"/>
      <c r="L84" s="2"/>
      <c r="M84" s="2"/>
      <c r="N84" s="2"/>
      <c r="O84" s="2"/>
      <c r="P84" s="2"/>
      <c r="Q84" s="2"/>
      <c r="R84" s="2"/>
      <c r="S84" s="2"/>
      <c r="T84" s="2"/>
      <c r="U84" s="2"/>
      <c r="V84" s="2"/>
      <c r="W84" s="2"/>
      <c r="X84" s="2"/>
      <c r="Y84" s="2"/>
      <c r="Z84" s="2"/>
    </row>
    <row r="85" spans="1:26" x14ac:dyDescent="0.25">
      <c r="A85" s="2"/>
      <c r="B85" s="36" t="s">
        <v>127</v>
      </c>
      <c r="C85" s="36">
        <f ca="1">COUNTIFS(Actions[Source],$B85,Actions[Status],C$79)</f>
        <v>1</v>
      </c>
      <c r="D85" s="36"/>
      <c r="E85" s="36">
        <f ca="1">COUNTIFS(Actions[Source],$B85,Actions[Status],E$79)</f>
        <v>1</v>
      </c>
      <c r="F85" s="36">
        <f ca="1">COUNTIFS(Actions[Source],$B85,Actions[Status],F$79)</f>
        <v>0</v>
      </c>
      <c r="G85" s="2"/>
      <c r="H85" s="2"/>
      <c r="I85" s="2"/>
      <c r="J85" s="2"/>
      <c r="K85" s="2"/>
      <c r="L85" s="2"/>
      <c r="M85" s="2"/>
      <c r="N85" s="2"/>
      <c r="O85" s="2"/>
      <c r="P85" s="2"/>
      <c r="Q85" s="2"/>
      <c r="R85" s="2"/>
      <c r="S85" s="2"/>
      <c r="T85" s="2"/>
      <c r="U85" s="2"/>
      <c r="V85" s="2"/>
      <c r="W85" s="2"/>
      <c r="X85" s="2"/>
      <c r="Y85" s="2"/>
      <c r="Z85" s="2"/>
    </row>
    <row r="86" spans="1:26" x14ac:dyDescent="0.25">
      <c r="A86" s="2"/>
      <c r="B86" s="36" t="s">
        <v>243</v>
      </c>
      <c r="C86" s="36">
        <f>COUNTIFS(Actions[Source],$B86,Actions[Status],C$79)</f>
        <v>0</v>
      </c>
      <c r="D86" s="36"/>
      <c r="E86" s="36">
        <f>COUNTIFS(Actions[Source],$B86,Actions[Status],E$79)</f>
        <v>0</v>
      </c>
      <c r="F86" s="36">
        <f>COUNTIFS(Actions[Source],$B86,Actions[Status],F$79)</f>
        <v>0</v>
      </c>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45">
    <mergeCell ref="B11:D11"/>
    <mergeCell ref="G11:H11"/>
    <mergeCell ref="I11:L11"/>
    <mergeCell ref="B12:D12"/>
    <mergeCell ref="G12:H12"/>
    <mergeCell ref="I12:L12"/>
    <mergeCell ref="B13:D13"/>
    <mergeCell ref="G13:H13"/>
    <mergeCell ref="I13:L13"/>
    <mergeCell ref="B14:D14"/>
    <mergeCell ref="G14:H14"/>
    <mergeCell ref="I14:L14"/>
    <mergeCell ref="B15:D15"/>
    <mergeCell ref="G15:H15"/>
    <mergeCell ref="I15:L15"/>
    <mergeCell ref="B16:D16"/>
    <mergeCell ref="G16:H16"/>
    <mergeCell ref="I16:L16"/>
    <mergeCell ref="B19:D19"/>
    <mergeCell ref="G19:H19"/>
    <mergeCell ref="I19:L19"/>
    <mergeCell ref="B21:E21"/>
    <mergeCell ref="B4:C4"/>
    <mergeCell ref="B5:C5"/>
    <mergeCell ref="B6:C6"/>
    <mergeCell ref="B7:C7"/>
    <mergeCell ref="E4:F4"/>
    <mergeCell ref="E5:F5"/>
    <mergeCell ref="B17:D17"/>
    <mergeCell ref="G17:H17"/>
    <mergeCell ref="I17:L17"/>
    <mergeCell ref="B18:D18"/>
    <mergeCell ref="G18:H18"/>
    <mergeCell ref="I18:L18"/>
    <mergeCell ref="E6:F6"/>
    <mergeCell ref="E7:F7"/>
    <mergeCell ref="H4:I4"/>
    <mergeCell ref="H5:I5"/>
    <mergeCell ref="H6:I6"/>
    <mergeCell ref="H7:I7"/>
    <mergeCell ref="K4:L4"/>
    <mergeCell ref="K5:L5"/>
    <mergeCell ref="K6:L6"/>
    <mergeCell ref="K7:L7"/>
    <mergeCell ref="G10:H10"/>
  </mergeCells>
  <conditionalFormatting sqref="B4:C7">
    <cfRule type="expression" dxfId="12" priority="4">
      <formula>$G$14="On track"</formula>
    </cfRule>
    <cfRule type="expression" dxfId="11" priority="5">
      <formula>$G$14="Watch"</formula>
    </cfRule>
    <cfRule type="expression" dxfId="10" priority="6">
      <formula>$G$14="Action needed"</formula>
    </cfRule>
  </conditionalFormatting>
  <conditionalFormatting sqref="C66:C77">
    <cfRule type="expression" dxfId="9" priority="13">
      <formula>ISNA(C66)</formula>
    </cfRule>
  </conditionalFormatting>
  <conditionalFormatting sqref="G11:H19">
    <cfRule type="expression" dxfId="8" priority="1">
      <formula>$G11="On track"</formula>
    </cfRule>
    <cfRule type="expression" dxfId="7" priority="2">
      <formula>$G11="Watch"</formula>
    </cfRule>
    <cfRule type="expression" dxfId="6" priority="3">
      <formula>$G11="Action needed"</formula>
    </cfRule>
  </conditionalFormatting>
  <conditionalFormatting sqref="H4:I7">
    <cfRule type="expression" dxfId="5" priority="7">
      <formula>$G$15="On track"</formula>
    </cfRule>
    <cfRule type="expression" dxfId="4" priority="8">
      <formula>$G$15="Watch"</formula>
    </cfRule>
    <cfRule type="expression" dxfId="3" priority="9">
      <formula>$G$15="Action needed"</formula>
    </cfRule>
  </conditionalFormatting>
  <conditionalFormatting sqref="K4:L7">
    <cfRule type="expression" dxfId="2" priority="10">
      <formula>$G$17="On track"</formula>
    </cfRule>
    <cfRule type="expression" dxfId="1" priority="11">
      <formula>$G$17="Watch"</formula>
    </cfRule>
    <cfRule type="expression" dxfId="0" priority="12">
      <formula>$G$17="Action needed"</formula>
    </cfRule>
  </conditionalFormatting>
  <printOptions horizontalCentered="1"/>
  <pageMargins left="0.5" right="0.5" top="0.59722222222222221" bottom="0.59722222222222221" header="0.5" footer="0.5"/>
  <pageSetup scale="60" fitToHeight="0" orientation="portrait" r:id="rId1"/>
  <headerFooter>
    <oddFooter>&amp;C&amp;A  |  Page &amp;P of &amp;N&amp;RSafety Committee Pack</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How-To</vt:lpstr>
      <vt:lpstr>Charter</vt:lpstr>
      <vt:lpstr>Members</vt:lpstr>
      <vt:lpstr>Agenda</vt:lpstr>
      <vt:lpstr>Action Log</vt:lpstr>
      <vt:lpstr>Metrics</vt:lpstr>
      <vt:lpstr>Members!Print_Area</vt:lpstr>
      <vt:lpstr>Metrics!Print_Area</vt:lpstr>
      <vt:lpstr>'Action Log'!Print_Titles</vt:lpstr>
      <vt:lpstr>Charter!Print_Titles</vt:lpstr>
      <vt:lpstr>Members!Print_Titles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2026-10-05T20:35:24Z</dcterms:created>
  <dcterms:modified xsi:type="dcterms:W3CDTF">2026-10-07T20:48:44Z</dcterms:modified>
</cp:coreProperties>
</file>