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CE521360-9890-428C-B4FC-7127F814B275}" xr6:coauthVersionLast="47" xr6:coauthVersionMax="47" xr10:uidLastSave="{00000000-0000-0000-0000-000000000000}"/>
  <bookViews>
    <workbookView xWindow="4380" yWindow="2115" windowWidth="21600" windowHeight="11475" activeTab="1" xr2:uid="{00000000-000D-0000-FFFF-FFFF00000000}"/>
  </bookViews>
  <sheets>
    <sheet name="How-To" sheetId="1" r:id="rId1"/>
    <sheet name="Summary" sheetId="5" r:id="rId2"/>
    <sheet name="Checklist" sheetId="2" r:id="rId3"/>
    <sheet name="Scores" sheetId="3" r:id="rId4"/>
    <sheet name="Findings Tracker" sheetId="4" r:id="rId5"/>
  </sheets>
  <definedNames>
    <definedName name="Ageing_Days">Scores!$B$40</definedName>
    <definedName name="Good_Threshold">Scores!$B$37</definedName>
    <definedName name="Improve_Threshold">Scores!$B$38</definedName>
    <definedName name="Partial_Credit">Scores!$B$39</definedName>
    <definedName name="_xlnm.Print_Area" localSheetId="0">'How-To'!$A$1:$D$28</definedName>
    <definedName name="_xlnm.Print_Area" localSheetId="3">Scores!$A$1:$F$43</definedName>
    <definedName name="_xlnm.Print_Area" localSheetId="1">Summary!$A$1:$L$43</definedName>
    <definedName name="_xlnm.Print_Titles" localSheetId="2">'Checklist'!$4:$4</definedName>
    <definedName name="_xlnm.Print_Titles" localSheetId="4">'Findings Tracker'!$4:$4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5" l="1"/>
  <c r="G17" i="5" a="1"/>
  <c r="G18" i="5"/>
  <c r="G20" i="5" a="1"/>
  <c r="B20" i="5"/>
  <c r="G13" i="5"/>
  <c r="G10" i="5"/>
  <c r="G11" i="5"/>
  <c r="G12" i="5"/>
  <c r="J5" i="5"/>
  <c r="J6" i="5"/>
  <c r="F6" i="5"/>
  <c r="D5" i="5"/>
  <c r="D6" i="5"/>
  <c r="B5" i="5"/>
  <c r="B6" i="5"/>
  <c r="B2" i="5"/>
  <c r="K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B21" i="3"/>
  <c r="C21" i="3"/>
  <c r="D21" i="3"/>
  <c r="C9" i="3"/>
  <c r="D9" i="3"/>
  <c r="B43" i="3" s="1"/>
  <c r="C43" i="3" s="1"/>
  <c r="C10" i="3"/>
  <c r="D10" i="3"/>
  <c r="C11" i="3"/>
  <c r="D11" i="3"/>
  <c r="C12" i="3"/>
  <c r="D12" i="3"/>
  <c r="B12" i="3" s="1"/>
  <c r="E12" i="3" s="1"/>
  <c r="C13" i="3"/>
  <c r="D13" i="3"/>
  <c r="C14" i="3"/>
  <c r="D14" i="3"/>
  <c r="C15" i="3"/>
  <c r="D15" i="3"/>
  <c r="C16" i="3"/>
  <c r="D16" i="3"/>
  <c r="C17" i="3"/>
  <c r="D17" i="3"/>
  <c r="B17" i="3" s="1"/>
  <c r="E17" i="3" s="1"/>
  <c r="C18" i="3"/>
  <c r="D18" i="3"/>
  <c r="B18" i="3" s="1"/>
  <c r="E18" i="3" s="1"/>
  <c r="C19" i="3"/>
  <c r="D19" i="3"/>
  <c r="B19" i="3" s="1"/>
  <c r="E19" i="3" s="1"/>
  <c r="C20" i="3"/>
  <c r="D20" i="3"/>
  <c r="B20" i="3" s="1"/>
  <c r="E20" i="3" s="1"/>
  <c r="C10" i="5" l="1"/>
  <c r="D10" i="5"/>
  <c r="E10" i="5"/>
  <c r="F10" i="5"/>
  <c r="C11" i="5"/>
  <c r="D11" i="5"/>
  <c r="E11" i="5"/>
  <c r="F11" i="5"/>
  <c r="C12" i="5"/>
  <c r="D12" i="5"/>
  <c r="E12" i="5"/>
  <c r="F12" i="5"/>
  <c r="B25" i="3"/>
  <c r="B24" i="3"/>
  <c r="B27" i="3" s="1"/>
  <c r="B26" i="3"/>
  <c r="B13" i="3"/>
  <c r="E13" i="3" s="1"/>
  <c r="B16" i="3"/>
  <c r="E16" i="3" s="1"/>
  <c r="B14" i="3"/>
  <c r="E14" i="3" s="1"/>
  <c r="B15" i="3"/>
  <c r="E15" i="3" s="1"/>
  <c r="B11" i="3"/>
  <c r="E11" i="3" s="1"/>
  <c r="B9" i="3"/>
  <c r="E9" i="3" s="1"/>
  <c r="B10" i="3"/>
  <c r="E10" i="3" s="1"/>
  <c r="E21" i="3"/>
  <c r="C13" i="5" l="1"/>
  <c r="D13" i="5"/>
  <c r="E13" i="5"/>
  <c r="G19" i="5" s="1"/>
  <c r="F13" i="5"/>
  <c r="F5" i="5" l="1"/>
  <c r="H6" i="5"/>
  <c r="H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<sst xmlns="http://schemas.openxmlformats.org/spreadsheetml/2006/main" count="264" uniqueCount="158">
  <si>
    <t>Educational template. It supports an organization's safety planning and records. It is not legal, regulatory, or professional safety advice and does not replace your organization's safety program, applicable laws and standards, or qualified safety professionals.</t>
  </si>
  <si>
    <t>CHECKLIST</t>
  </si>
  <si>
    <t>Category</t>
  </si>
  <si>
    <t>Checklist item</t>
  </si>
  <si>
    <t>Weight</t>
  </si>
  <si>
    <t>Result</t>
  </si>
  <si>
    <t>Points</t>
  </si>
  <si>
    <t>Possible</t>
  </si>
  <si>
    <t>Finding grade</t>
  </si>
  <si>
    <t>Evidence and notes</t>
  </si>
  <si>
    <t>Leadership and participation</t>
  </si>
  <si>
    <t>Safety policy is current and visible to employees</t>
  </si>
  <si>
    <t>Yes</t>
  </si>
  <si>
    <t>Safety committee met in each of the last three months</t>
  </si>
  <si>
    <t>Employees can report hazards and stop unsafe work without fear of reprisal</t>
  </si>
  <si>
    <t>Leaders completed their safety walks as planned</t>
  </si>
  <si>
    <t>Partial</t>
  </si>
  <si>
    <t>Hazard identification and risk assessment</t>
  </si>
  <si>
    <t>Risk assessments exist for all high-risk tasks</t>
  </si>
  <si>
    <t>Job hazard analyses are current for tasks changed in the last year</t>
  </si>
  <si>
    <t>No</t>
  </si>
  <si>
    <t>Hazard reports are closed within the agreed time</t>
  </si>
  <si>
    <t>Changes to equipment or process are risk-assessed before start-up</t>
  </si>
  <si>
    <t>Machine guarding and energy control</t>
  </si>
  <si>
    <t>Guards are in place and secured on all operating machines</t>
  </si>
  <si>
    <t>Interlocks and light curtains are tested at the required interval</t>
  </si>
  <si>
    <t>Lockout devices and procedures are available at each machine that needs them</t>
  </si>
  <si>
    <t>Lockout procedures were audited in the last year</t>
  </si>
  <si>
    <t>Housekeeping and walkways</t>
  </si>
  <si>
    <t>Aisles and exits are clear and marked</t>
  </si>
  <si>
    <t>Floors are free from oil, debris, and trip hazards</t>
  </si>
  <si>
    <t>Material is stored stably and within height limits</t>
  </si>
  <si>
    <t>Spill kits are stocked and accessible</t>
  </si>
  <si>
    <t>Chemicals and hazard communication</t>
  </si>
  <si>
    <t>Safety data sheets are available for every chemical in use</t>
  </si>
  <si>
    <t>Containers are labeled</t>
  </si>
  <si>
    <t>Flammables are stored in approved cabinets</t>
  </si>
  <si>
    <t>Eyewash and shower stations are unobstructed and tested at the required interval</t>
  </si>
  <si>
    <t>Personal protective equipment</t>
  </si>
  <si>
    <t>PPE hazard assessments are documented for each area</t>
  </si>
  <si>
    <t>Required PPE is available, in good condition, and in use</t>
  </si>
  <si>
    <t>Employees are trained in the use and limits of their PPE</t>
  </si>
  <si>
    <t>Hearing protection is used where required</t>
  </si>
  <si>
    <t>Emergency preparedness</t>
  </si>
  <si>
    <t>Emergency plan is current and exits are tested in drills</t>
  </si>
  <si>
    <t>Fire extinguishers are inspected and accessible</t>
  </si>
  <si>
    <t>First aid supplies and trained first aiders are available on every shift</t>
  </si>
  <si>
    <t>Alarm and evacuation procedures were practiced in the last year</t>
  </si>
  <si>
    <t>Training and competence</t>
  </si>
  <si>
    <t>New employees complete safety induction before starting work</t>
  </si>
  <si>
    <t>Training records are complete for all employees</t>
  </si>
  <si>
    <t>Forklift and other licensed operators have current authorization</t>
  </si>
  <si>
    <t>Contractors receive a site safety briefing</t>
  </si>
  <si>
    <t>SCORES</t>
  </si>
  <si>
    <t>Audit date</t>
  </si>
  <si>
    <t>Auditor</t>
  </si>
  <si>
    <t>Safety coordinator</t>
  </si>
  <si>
    <t>Weighted score</t>
  </si>
  <si>
    <t>Rating</t>
  </si>
  <si>
    <t>Critical findings</t>
  </si>
  <si>
    <t>Major findings</t>
  </si>
  <si>
    <t>Minor findings</t>
  </si>
  <si>
    <t>Days allowed to close a finding</t>
  </si>
  <si>
    <t>Critical</t>
  </si>
  <si>
    <t>Major</t>
  </si>
  <si>
    <t>Minor</t>
  </si>
  <si>
    <t>FINDINGS TRACKER</t>
  </si>
  <si>
    <t>ID</t>
  </si>
  <si>
    <t>Date found</t>
  </si>
  <si>
    <t>Finding</t>
  </si>
  <si>
    <t>Grade</t>
  </si>
  <si>
    <t>Owner</t>
  </si>
  <si>
    <t>Due date</t>
  </si>
  <si>
    <t>Date closed</t>
  </si>
  <si>
    <t>Fix verified effective?</t>
  </si>
  <si>
    <t>Status</t>
  </si>
  <si>
    <t>Days overdue</t>
  </si>
  <si>
    <t>F-01</t>
  </si>
  <si>
    <t>F-02</t>
  </si>
  <si>
    <t>F-03</t>
  </si>
  <si>
    <t>F-04</t>
  </si>
  <si>
    <t>F-05</t>
  </si>
  <si>
    <t>F-06</t>
  </si>
  <si>
    <t>F-07</t>
  </si>
  <si>
    <t>F-08</t>
  </si>
  <si>
    <t>F-09</t>
  </si>
  <si>
    <t>F-10</t>
  </si>
  <si>
    <t>F-11</t>
  </si>
  <si>
    <t>Logged</t>
  </si>
  <si>
    <t>Open</t>
  </si>
  <si>
    <t>Overdue</t>
  </si>
  <si>
    <t>Closed - verify</t>
  </si>
  <si>
    <t>Verified</t>
  </si>
  <si>
    <t>Total</t>
  </si>
  <si>
    <t>Closed on or before the due date</t>
  </si>
  <si>
    <t>Weighted score by category and overall, calculated from the Checklist. Yellow cells are inputs.</t>
  </si>
  <si>
    <t>Site / area</t>
  </si>
  <si>
    <t>Illustrative plant</t>
  </si>
  <si>
    <t>Overall</t>
  </si>
  <si>
    <t>Findings and result</t>
  </si>
  <si>
    <t>Audit result</t>
  </si>
  <si>
    <t>Settings</t>
  </si>
  <si>
    <t>Scoring and ageing</t>
  </si>
  <si>
    <t>Good: score at or above</t>
  </si>
  <si>
    <t>Needs improvement: score at or above</t>
  </si>
  <si>
    <t>Credit for a Partial answer</t>
  </si>
  <si>
    <t>Flag open findings older than (days)</t>
  </si>
  <si>
    <t>Checks</t>
  </si>
  <si>
    <t>Checklist points not matched to a category above</t>
  </si>
  <si>
    <t>Days from date found to due date</t>
  </si>
  <si>
    <t>Overall and category ratings</t>
  </si>
  <si>
    <t>Below this score the rating is Poor</t>
  </si>
  <si>
    <t>Share of weight earned by a Partial answer</t>
  </si>
  <si>
    <t>Summary flags open findings older than this</t>
  </si>
  <si>
    <t>Answer each item in the yellow cells. Weight: 1 standard, 2 important, 3 critical. Result: Yes, Partial, No, or N/A. Example items are placeholders.</t>
  </si>
  <si>
    <t>One row per finding. Fill in the yellow cells; due date, status, and days overdue calculate. A finding is closed only when the fix is verified effective. Example rows are placeholders.</t>
  </si>
  <si>
    <t>SAFETY INSPECTION AND AUDIT SUMMARY</t>
  </si>
  <si>
    <t>OVERALL SCORE</t>
  </si>
  <si>
    <t>AUDIT RESULT</t>
  </si>
  <si>
    <t>OPEN FINDINGS</t>
  </si>
  <si>
    <t>OVERDUE</t>
  </si>
  <si>
    <t>ON-TIME CLOSURE</t>
  </si>
  <si>
    <t>Findings by grade and status</t>
  </si>
  <si>
    <t>Closure performance</t>
  </si>
  <si>
    <t>Findings closed</t>
  </si>
  <si>
    <t>On-time closure rate</t>
  </si>
  <si>
    <t>Closed, awaiting verification of the fix</t>
  </si>
  <si>
    <t>Weighted score by category</t>
  </si>
  <si>
    <t>SAFETY INSPECTION AND AUDIT PACK</t>
  </si>
  <si>
    <t>How to use this workbook</t>
  </si>
  <si>
    <t>What this workbook does</t>
  </si>
  <si>
    <t>A weighted inspection or audit checklist with scoring by category, a findings tracker with due dates and verification, and a summary dashboard. A failed critical item fails the audit whatever the score.</t>
  </si>
  <si>
    <t>Workflow</t>
  </si>
  <si>
    <t>Step</t>
  </si>
  <si>
    <t>What to do</t>
  </si>
  <si>
    <t>1.  Checklist</t>
  </si>
  <si>
    <t>Edit the categories and items to match the requirements and standards for your site. Set each item's weight (1 standard, 2 important, 3 critical), answer Yes, Partial, No, or N/A, and note the evidence.</t>
  </si>
  <si>
    <t>2.  Scores</t>
  </si>
  <si>
    <t>Enter the audit date, auditor, and site. Read the weighted score for each category and overall, and the result. Category names, days allowed to close findings, rating cut-offs, and Partial credit are all set here.</t>
  </si>
  <si>
    <t>3.  Findings Tracker</t>
  </si>
  <si>
    <t>Copy each finding in with the date found, owner, and grade. The due date calculates from the grade. Enter the date closed and whether the fix was verified as effective.</t>
  </si>
  <si>
    <t>4.  Summary</t>
  </si>
  <si>
    <t>Review the headline result, open and overdue findings by grade, and the on-time closure rate. Nothing to enter here.</t>
  </si>
  <si>
    <t>Scoring rules</t>
  </si>
  <si>
    <t>•</t>
  </si>
  <si>
    <t>Yes earns the full weight. Partial earns half the weight to start (change it on Scores). No earns nothing. N/A is left out of the score.</t>
  </si>
  <si>
    <t>A No on a critical item is logged as a Critical finding, on an important item as a Major finding, and on a standard item as a Minor finding. A Partial answer is always logged as a Minor finding.</t>
  </si>
  <si>
    <t>Any Critical finding fails the audit, whatever the score.</t>
  </si>
  <si>
    <t>A finding is closed only when the fix is verified as effective. Its status shows Closed - verify until you enter Yes in the verified column.</t>
  </si>
  <si>
    <t>Colour key</t>
  </si>
  <si>
    <t>Input</t>
  </si>
  <si>
    <t>Yellow cells with blue text: type or pick a value here.</t>
  </si>
  <si>
    <t>Calculated</t>
  </si>
  <si>
    <t>White cells: formulas, do not overwrite.</t>
  </si>
  <si>
    <t>Red needs action now, amber needs a follow-up, green is done, blue is in progress.</t>
  </si>
  <si>
    <t>Before you rely on it</t>
  </si>
  <si>
    <t>The example checklist and findings come from an illustrative plant and are placeholders that show how the formulas work. Overwrite them with your own.</t>
  </si>
  <si>
    <t>Educational template. Not legal, regulatory, or professional safety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</si>
</sst>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 mmm\ yyyy"/>
    <numFmt numFmtId="167" formatCode="0;\-0;&quot;-&quot;"/>
  </numFmts>
  <fonts count="28" x14ac:knownFonts="1">
    <font>
      <sz val="11"/>
      <color theme="1"/>
      <name val="Calibri"/>
      <family val="2"/>
      <scheme val="minor"/>
    </font>
    <font>
      <b/>
      <sz val="11"/>
      <color rgb="FFFFFFFF"/>
      <name val="Calibri"/>
    </font>
    <font>
      <sz val="11"/>
      <color theme="1"/>
      <name val="Calibri"/>
      <scheme val="minor"/>
    </font>
    <font>
      <sz val="11"/>
      <color rgb="FF262626"/>
      <name val="Calibri"/>
      <scheme val="minor"/>
    </font>
    <font>
      <b/>
      <sz val="20"/>
      <color rgb="FF153F8A"/>
      <name val="Calibri"/>
      <scheme val="minor"/>
    </font>
    <font>
      <i/>
      <sz val="11"/>
      <color rgb="FF595959"/>
      <name val="Calibri"/>
      <scheme val="minor"/>
    </font>
    <font>
      <i/>
      <sz val="10"/>
      <color rgb="FF595959"/>
      <name val="Calibri"/>
      <scheme val="minor"/>
    </font>
    <font>
      <b/>
      <sz val="11"/>
      <color rgb="FF262626"/>
      <name val="Calibri"/>
      <scheme val="minor"/>
    </font>
    <font>
      <sz val="11"/>
      <color rgb="FFFFFFFF"/>
      <name val="Calibri"/>
      <scheme val="minor"/>
    </font>
    <font>
      <b/>
      <sz val="11"/>
      <color rgb="FFFFFFFF"/>
      <name val="Calibri"/>
      <scheme val="minor"/>
    </font>
    <font>
      <sz val="11"/>
      <color rgb="FF0000FF"/>
      <name val="Calibri"/>
      <scheme val="minor"/>
    </font>
    <font>
      <b/>
      <sz val="12"/>
      <color rgb="FF153F8A"/>
      <name val="Calibri"/>
      <scheme val="minor"/>
    </font>
    <font>
      <u/>
      <sz val="11"/>
      <color theme="10"/>
      <name val="Calibri"/>
      <family val="2"/>
      <scheme val="minor"/>
    </font>
    <font>
      <i/>
      <sz val="10"/>
      <color rgb="FF7F7F7F"/>
      <name val="Calibri"/>
      <scheme val="minor"/>
    </font>
    <font>
      <b/>
      <sz val="11"/>
      <color rgb="FF9C0006"/>
      <name val="Calibri"/>
      <scheme val="minor"/>
    </font>
    <font>
      <b/>
      <sz val="20"/>
      <color rgb="FF153F8A"/>
      <name val="Calibri"/>
    </font>
    <font>
      <i/>
      <sz val="10"/>
      <color rgb="FF595959"/>
      <name val="Calibri"/>
    </font>
    <font>
      <sz val="11"/>
      <color rgb="FF0000FF"/>
      <name val="Calibri"/>
    </font>
    <font>
      <sz val="11"/>
      <color rgb="FF262626"/>
      <name val="Calibri"/>
    </font>
    <font>
      <b/>
      <sz val="20"/>
      <color rgb="FFFFFFFF"/>
      <name val="Calibri"/>
      <scheme val="minor"/>
    </font>
    <font>
      <sz val="11"/>
      <color rgb="FFD6E0F5"/>
      <name val="Calibri"/>
      <scheme val="minor"/>
    </font>
    <font>
      <b/>
      <sz val="9"/>
      <color rgb="FF595959"/>
      <name val="Calibri"/>
      <scheme val="minor"/>
    </font>
    <font>
      <b/>
      <sz val="26"/>
      <color rgb="FF153F8A"/>
      <name val="Calibri"/>
      <scheme val="minor"/>
    </font>
    <font>
      <sz val="10"/>
      <color rgb="FF595959"/>
      <name val="Calibri"/>
      <scheme val="minor"/>
    </font>
    <font>
      <b/>
      <sz val="22"/>
      <color rgb="FF153F8A"/>
      <name val="Calibri"/>
      <scheme val="minor"/>
    </font>
    <font>
      <b/>
      <u/>
      <sz val="11"/>
      <color rgb="FF0563C1"/>
      <name val="Calibri"/>
      <family val="2"/>
      <scheme val="minor"/>
    </font>
    <font>
      <sz val="10"/>
      <color rgb="FF595959"/>
      <name val="Calibri"/>
      <family val="2"/>
      <scheme val="minor"/>
    </font>
    <font>
      <i/>
      <sz val="9"/>
      <color rgb="FF7F7F7F"/>
      <name val="Calibri"/>
      <scheme val="minor"/>
    </font>
  </fonts>
  <fills count="9">
    <fill>
      <patternFill patternType="none"/>
    </fill>
    <fill>
      <patternFill patternType="gray125"/>
    </fill>
    <fill>
      <patternFill patternType="solid">
        <fgColor rgb="FF153F8A"/>
        <bgColor indexed="64"/>
      </patternFill>
    </fill>
    <fill>
      <patternFill patternType="solid">
        <fgColor rgb="FFE8EDF6"/>
        <bgColor indexed="64"/>
      </patternFill>
    </fill>
    <fill>
      <patternFill patternType="solid">
        <fgColor rgb="FFFFF9E5"/>
        <bgColor indexed="64"/>
      </patternFill>
    </fill>
    <fill>
      <patternFill patternType="solid">
        <fgColor rgb="FFF8CBCB"/>
        <bgColor indexed="64"/>
      </patternFill>
    </fill>
    <fill>
      <patternFill patternType="solid">
        <fgColor rgb="FFFFFFFF"/>
        <bgColor indexed="64"/>
      </patternFill>
    </fill>
    <fill>
      <patternFill patternType="solid">
        <fgColor rgb="FFF3F6FB"/>
        <bgColor indexed="64"/>
      </patternFill>
    </fill>
    <fill>
      <patternFill patternType="solid">
        <fgColor rgb="FFF2F2F2"/>
        <bgColor indexed="64"/>
      </patternFill>
    </fill>
  </fills>
  <borders count="18">
    <border>
      <left/>
      <right/>
      <top/>
      <bottom/>
      <diagonal/>
    </border>
    <border>
      <left/>
      <right/>
      <top/>
      <bottom style="thin">
        <color rgb="FFD9D9D9"/>
      </bottom>
      <diagonal/>
    </border>
    <border>
      <left/>
      <right/>
      <top style="thin">
        <color rgb="FFD9D9D9"/>
      </top>
      <bottom style="thin">
        <color rgb="FFD9D9D9"/>
      </bottom>
      <diagonal/>
    </border>
    <border>
      <left/>
      <right/>
      <top style="thin">
        <color rgb="FFD9D9D9"/>
      </top>
      <bottom/>
      <diagonal/>
    </border>
    <border>
      <left/>
      <right/>
      <top style="medium">
        <color rgb="FF153F8A"/>
      </top>
      <bottom style="thin">
        <color rgb="FFD9D9D9"/>
      </bottom>
      <diagonal/>
    </border>
    <border>
      <left style="thin">
        <color rgb="FFE0D5A8"/>
      </left>
      <right style="thin">
        <color rgb="FFE0D5A8"/>
      </right>
      <top style="thin">
        <color rgb="FFE0D5A8"/>
      </top>
      <bottom style="thin">
        <color rgb="FFE0D5A8"/>
      </bottom>
      <diagonal/>
    </border>
    <border>
      <left style="thin">
        <color rgb="FFE0D5A8"/>
      </left>
      <right style="thin">
        <color rgb="FFE0D5A8"/>
      </right>
      <top/>
      <bottom style="thin">
        <color rgb="FFE0D5A8"/>
      </bottom>
      <diagonal/>
    </border>
    <border>
      <left/>
      <right/>
      <top/>
      <bottom style="medium">
        <color rgb="FF153F8A"/>
      </bottom>
      <diagonal/>
    </border>
    <border>
      <left style="thin">
        <color rgb="FFC5CDD8"/>
      </left>
      <right style="thin">
        <color rgb="FFC5CDD8"/>
      </right>
      <top style="thin">
        <color rgb="FFC5CDD8"/>
      </top>
      <bottom/>
      <diagonal/>
    </border>
    <border>
      <left style="thin">
        <color rgb="FFC5CDD8"/>
      </left>
      <right style="thin">
        <color rgb="FFC5CDD8"/>
      </right>
      <top style="thin">
        <color rgb="FFC5CDD8"/>
      </top>
      <bottom style="thin">
        <color rgb="FFD9D9D9"/>
      </bottom>
      <diagonal/>
    </border>
    <border>
      <left style="thin">
        <color rgb="FFC5CDD8"/>
      </left>
      <right style="thin">
        <color rgb="FFC5CDD8"/>
      </right>
      <top style="thin">
        <color rgb="FFD9D9D9"/>
      </top>
      <bottom style="thin">
        <color rgb="FFD9D9D9"/>
      </bottom>
      <diagonal/>
    </border>
    <border>
      <left/>
      <right/>
      <top style="thick">
        <color rgb="FF153F8A"/>
      </top>
      <bottom/>
      <diagonal/>
    </border>
    <border>
      <left style="thick">
        <color rgb="FFFFFFFF"/>
      </left>
      <right/>
      <top style="thick">
        <color rgb="FF153F8A"/>
      </top>
      <bottom/>
      <diagonal/>
    </border>
    <border>
      <left style="thick">
        <color rgb="FFFFFFFF"/>
      </left>
      <right/>
      <top/>
      <bottom/>
      <diagonal/>
    </border>
    <border>
      <left/>
      <right style="thick">
        <color rgb="FFFFFFFF"/>
      </right>
      <top style="thick">
        <color rgb="FF153F8A"/>
      </top>
      <bottom/>
      <diagonal/>
    </border>
    <border>
      <left/>
      <right style="thick">
        <color rgb="FFFFFFFF"/>
      </right>
      <top/>
      <bottom/>
      <diagonal/>
    </border>
    <border>
      <left/>
      <right/>
      <top style="medium">
        <color rgb="FF153F8A"/>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2" fillId="0" borderId="0" applyNumberFormat="0" applyFill="0" applyBorder="0" applyAlignment="0" applyProtection="0"/>
  </cellStyleXfs>
  <cellXfs count="10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2" borderId="0" xfId="0" applyFont="1" applyFill="1" applyAlignment="1">
      <alignment vertical="center"/>
    </xf>
    <xf numFmtId="0" fontId="9" fillId="2" borderId="0" xfId="0" applyFont="1" applyFill="1" applyAlignment="1">
      <alignment vertical="center"/>
    </xf>
    <xf numFmtId="0" fontId="9" fillId="2" borderId="0" xfId="0" applyFont="1" applyFill="1" applyAlignment="1">
      <alignment horizontal="center" vertical="center"/>
    </xf>
    <xf numFmtId="0" fontId="9" fillId="2" borderId="0" xfId="0" applyFont="1" applyFill="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165"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65"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3" fillId="0" borderId="2" xfId="0" applyFont="1" applyBorder="1" applyAlignment="1">
      <alignment horizontal="center" vertical="center"/>
    </xf>
    <xf numFmtId="165" fontId="3" fillId="0" borderId="3" xfId="0" applyNumberFormat="1" applyFont="1" applyBorder="1" applyAlignment="1">
      <alignment horizontal="center" vertical="center"/>
    </xf>
    <xf numFmtId="164"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7" fillId="3" borderId="4" xfId="0" applyFont="1" applyFill="1" applyBorder="1" applyAlignment="1">
      <alignment vertical="center"/>
    </xf>
    <xf numFmtId="165" fontId="7" fillId="3"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0" fontId="7" fillId="3" borderId="4" xfId="0" applyFont="1" applyFill="1" applyBorder="1" applyAlignment="1">
      <alignment horizontal="center" vertical="center"/>
    </xf>
    <xf numFmtId="0" fontId="10" fillId="4" borderId="1" xfId="0" applyFont="1" applyFill="1" applyBorder="1" applyAlignment="1">
      <alignment vertical="center"/>
    </xf>
    <xf numFmtId="0" fontId="10" fillId="4" borderId="2" xfId="0" applyFont="1" applyFill="1" applyBorder="1" applyAlignment="1">
      <alignment vertical="center"/>
    </xf>
    <xf numFmtId="0" fontId="10" fillId="4" borderId="3" xfId="0" applyFont="1" applyFill="1" applyBorder="1" applyAlignment="1">
      <alignment vertical="center"/>
    </xf>
    <xf numFmtId="0" fontId="3" fillId="0" borderId="0" xfId="0" applyFont="1" applyAlignment="1">
      <alignment horizontal="center" vertical="center"/>
    </xf>
    <xf numFmtId="166" fontId="10" fillId="4" borderId="5" xfId="0" applyNumberFormat="1" applyFont="1" applyFill="1" applyBorder="1" applyAlignment="1">
      <alignment horizontal="left" vertical="center"/>
    </xf>
    <xf numFmtId="0" fontId="10" fillId="4" borderId="5" xfId="0" applyFont="1" applyFill="1" applyBorder="1" applyAlignment="1">
      <alignment horizontal="left" vertical="center"/>
    </xf>
    <xf numFmtId="1" fontId="10" fillId="4" borderId="5" xfId="0" applyNumberFormat="1" applyFont="1" applyFill="1" applyBorder="1" applyAlignment="1">
      <alignment horizontal="center" vertical="center"/>
    </xf>
    <xf numFmtId="9" fontId="10" fillId="4" borderId="5" xfId="0" applyNumberFormat="1" applyFont="1" applyFill="1" applyBorder="1" applyAlignment="1">
      <alignment horizontal="center" vertical="center"/>
    </xf>
    <xf numFmtId="0" fontId="11" fillId="0" borderId="7" xfId="0" applyFont="1" applyBorder="1" applyAlignment="1">
      <alignment vertical="center"/>
    </xf>
    <xf numFmtId="9" fontId="10" fillId="4" borderId="6" xfId="0" applyNumberFormat="1" applyFont="1" applyFill="1" applyBorder="1" applyAlignment="1">
      <alignment horizontal="center" vertical="center"/>
    </xf>
    <xf numFmtId="0" fontId="11" fillId="0" borderId="7" xfId="0" applyFont="1" applyBorder="1" applyAlignment="1">
      <alignment horizontal="center" vertical="center"/>
    </xf>
    <xf numFmtId="1" fontId="3" fillId="0" borderId="0" xfId="0" applyNumberFormat="1" applyFont="1" applyAlignment="1">
      <alignment horizontal="center" vertical="center"/>
    </xf>
    <xf numFmtId="0" fontId="7" fillId="0" borderId="0" xfId="0" applyFont="1" applyAlignment="1">
      <alignment horizontal="left" vertical="center"/>
    </xf>
    <xf numFmtId="164" fontId="3" fillId="0" borderId="0" xfId="0" applyNumberFormat="1" applyFont="1" applyAlignment="1">
      <alignment horizontal="center" vertical="center"/>
    </xf>
    <xf numFmtId="0" fontId="1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 fillId="2" borderId="8"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7" fillId="4" borderId="9" xfId="0" applyFont="1" applyFill="1" applyBorder="1" applyAlignment="1">
      <alignment vertical="center" wrapText="1"/>
    </xf>
    <xf numFmtId="0" fontId="17" fillId="4" borderId="10" xfId="0" applyFont="1" applyFill="1" applyBorder="1" applyAlignment="1">
      <alignment vertical="center" wrapText="1"/>
    </xf>
    <xf numFmtId="164" fontId="18" fillId="6" borderId="9" xfId="0" applyNumberFormat="1" applyFont="1" applyFill="1" applyBorder="1" applyAlignment="1">
      <alignment horizontal="center" vertical="center" wrapText="1"/>
    </xf>
    <xf numFmtId="0" fontId="18" fillId="6" borderId="9" xfId="0" applyFont="1" applyFill="1" applyBorder="1" applyAlignment="1">
      <alignment horizontal="center" vertical="center" wrapText="1"/>
    </xf>
    <xf numFmtId="164" fontId="18" fillId="6" borderId="10" xfId="0" applyNumberFormat="1"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1" fontId="17" fillId="4" borderId="9" xfId="0" applyNumberFormat="1" applyFont="1" applyFill="1" applyBorder="1" applyAlignment="1">
      <alignment horizontal="center" vertical="center" wrapText="1"/>
    </xf>
    <xf numFmtId="1" fontId="17" fillId="4" borderId="10" xfId="0" applyNumberFormat="1" applyFont="1" applyFill="1" applyBorder="1" applyAlignment="1">
      <alignment horizontal="center" vertical="center" wrapText="1"/>
    </xf>
    <xf numFmtId="166" fontId="17" fillId="4" borderId="9" xfId="0" applyNumberFormat="1" applyFont="1" applyFill="1" applyBorder="1" applyAlignment="1">
      <alignment horizontal="center" vertical="center" wrapText="1"/>
    </xf>
    <xf numFmtId="166" fontId="17" fillId="4" borderId="10" xfId="0" applyNumberFormat="1" applyFont="1" applyFill="1" applyBorder="1" applyAlignment="1">
      <alignment horizontal="center" vertical="center" wrapText="1"/>
    </xf>
    <xf numFmtId="166" fontId="18" fillId="6" borderId="9" xfId="0" applyNumberFormat="1" applyFont="1" applyFill="1" applyBorder="1" applyAlignment="1">
      <alignment horizontal="center" vertical="center" wrapText="1"/>
    </xf>
    <xf numFmtId="166" fontId="18" fillId="6" borderId="10" xfId="0" applyNumberFormat="1" applyFont="1" applyFill="1" applyBorder="1" applyAlignment="1">
      <alignment horizontal="center" vertical="center" wrapText="1"/>
    </xf>
    <xf numFmtId="167" fontId="18" fillId="6" borderId="9" xfId="0" applyNumberFormat="1" applyFont="1" applyFill="1" applyBorder="1" applyAlignment="1">
      <alignment horizontal="center" vertical="center" wrapText="1"/>
    </xf>
    <xf numFmtId="167" fontId="18" fillId="6" borderId="10" xfId="0" applyNumberFormat="1" applyFont="1" applyFill="1" applyBorder="1" applyAlignment="1">
      <alignment horizontal="center" vertical="center" wrapText="1"/>
    </xf>
    <xf numFmtId="0" fontId="19" fillId="2" borderId="0" xfId="0" applyFont="1" applyFill="1" applyAlignment="1">
      <alignment vertical="center"/>
    </xf>
    <xf numFmtId="0" fontId="20" fillId="2" borderId="0" xfId="0" applyFont="1" applyFill="1" applyAlignment="1">
      <alignment vertical="center"/>
    </xf>
    <xf numFmtId="0" fontId="3" fillId="7" borderId="14" xfId="0" applyFont="1" applyFill="1" applyBorder="1" applyAlignment="1">
      <alignment horizontal="centerContinuous" vertical="center"/>
    </xf>
    <xf numFmtId="0" fontId="3" fillId="7" borderId="15" xfId="0" applyFont="1" applyFill="1" applyBorder="1" applyAlignment="1">
      <alignment horizontal="centerContinuous" vertical="center"/>
    </xf>
    <xf numFmtId="0" fontId="21" fillId="7" borderId="12" xfId="0" applyFont="1" applyFill="1" applyBorder="1" applyAlignment="1">
      <alignment horizontal="centerContinuous" vertical="center"/>
    </xf>
    <xf numFmtId="0" fontId="23" fillId="7" borderId="13" xfId="0" applyFont="1" applyFill="1" applyBorder="1" applyAlignment="1">
      <alignment horizontal="centerContinuous" vertical="center"/>
    </xf>
    <xf numFmtId="0" fontId="3" fillId="7" borderId="11" xfId="0" applyFont="1" applyFill="1" applyBorder="1" applyAlignment="1">
      <alignment horizontal="centerContinuous" vertical="center"/>
    </xf>
    <xf numFmtId="0" fontId="3" fillId="7" borderId="0" xfId="0" applyFont="1" applyFill="1" applyAlignment="1">
      <alignment horizontal="centerContinuous" vertical="center"/>
    </xf>
    <xf numFmtId="165" fontId="22" fillId="7" borderId="13" xfId="0" applyNumberFormat="1" applyFont="1" applyFill="1" applyBorder="1" applyAlignment="1">
      <alignment horizontal="centerContinuous" vertical="center"/>
    </xf>
    <xf numFmtId="9" fontId="22" fillId="7" borderId="13" xfId="0" applyNumberFormat="1" applyFont="1" applyFill="1" applyBorder="1" applyAlignment="1">
      <alignment horizontal="centerContinuous" vertical="center"/>
    </xf>
    <xf numFmtId="0" fontId="24" fillId="7" borderId="13" xfId="0" applyFont="1" applyFill="1" applyBorder="1" applyAlignment="1">
      <alignment horizontal="centerContinuous" vertical="center"/>
    </xf>
    <xf numFmtId="1" fontId="22" fillId="7" borderId="13" xfId="0" applyNumberFormat="1" applyFont="1" applyFill="1" applyBorder="1" applyAlignment="1">
      <alignment horizontal="centerContinuous" vertical="center"/>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167" fontId="3" fillId="0" borderId="1" xfId="0" applyNumberFormat="1" applyFont="1" applyBorder="1" applyAlignment="1">
      <alignment horizontal="center" vertical="center"/>
    </xf>
    <xf numFmtId="167" fontId="3" fillId="0" borderId="2" xfId="0" applyNumberFormat="1" applyFont="1" applyBorder="1" applyAlignment="1">
      <alignment horizontal="center" vertical="center"/>
    </xf>
    <xf numFmtId="167" fontId="3" fillId="0" borderId="3" xfId="0" applyNumberFormat="1" applyFont="1" applyBorder="1" applyAlignment="1">
      <alignment horizontal="center" vertical="center"/>
    </xf>
    <xf numFmtId="167" fontId="7" fillId="3" borderId="4" xfId="0" applyNumberFormat="1" applyFont="1" applyFill="1" applyBorder="1" applyAlignment="1">
      <alignment horizontal="center" vertical="center"/>
    </xf>
    <xf numFmtId="0" fontId="11" fillId="0" borderId="0" xfId="0" applyFont="1" applyAlignment="1">
      <alignment vertical="center"/>
    </xf>
    <xf numFmtId="0" fontId="3" fillId="0" borderId="4" xfId="0" applyFont="1" applyBorder="1" applyAlignment="1">
      <alignment vertical="center"/>
    </xf>
    <xf numFmtId="1" fontId="7" fillId="0" borderId="4" xfId="0" applyNumberFormat="1" applyFont="1" applyBorder="1" applyAlignment="1">
      <alignment horizontal="center" vertical="center"/>
    </xf>
    <xf numFmtId="1"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xf>
    <xf numFmtId="0" fontId="3" fillId="0" borderId="0" xfId="0" applyFont="1" applyAlignment="1">
      <alignment vertical="top"/>
    </xf>
    <xf numFmtId="0" fontId="8" fillId="2" borderId="0" xfId="0" applyFont="1" applyFill="1" applyAlignment="1">
      <alignment vertical="top"/>
    </xf>
    <xf numFmtId="0" fontId="19" fillId="2" borderId="0" xfId="0" applyFont="1" applyFill="1" applyAlignment="1">
      <alignment vertical="top"/>
    </xf>
    <xf numFmtId="0" fontId="20" fillId="2" borderId="0" xfId="0" applyFont="1" applyFill="1" applyAlignment="1">
      <alignment vertical="top"/>
    </xf>
    <xf numFmtId="0" fontId="10" fillId="4" borderId="0" xfId="0" applyFont="1" applyFill="1" applyAlignment="1">
      <alignment horizontal="center" vertical="center"/>
    </xf>
    <xf numFmtId="0" fontId="3" fillId="0" borderId="17" xfId="0" applyFont="1" applyBorder="1" applyAlignment="1">
      <alignment horizontal="center" vertical="center"/>
    </xf>
    <xf numFmtId="0" fontId="14" fillId="5" borderId="0" xfId="0" applyFont="1" applyFill="1" applyAlignment="1">
      <alignment horizontal="center" vertical="center"/>
    </xf>
    <xf numFmtId="0" fontId="3" fillId="0" borderId="0" xfId="0" applyFont="1" applyAlignment="1">
      <alignment vertical="center" wrapText="1"/>
    </xf>
    <xf numFmtId="0" fontId="25" fillId="0" borderId="0" xfId="1" applyFont="1" applyBorder="1" applyAlignment="1">
      <alignment vertical="center"/>
    </xf>
    <xf numFmtId="0" fontId="25" fillId="0" borderId="3" xfId="1" applyFont="1" applyBorder="1" applyAlignment="1">
      <alignment vertical="center"/>
    </xf>
    <xf numFmtId="0" fontId="3" fillId="0" borderId="3" xfId="0" applyFont="1" applyBorder="1" applyAlignment="1">
      <alignment vertical="center" wrapText="1"/>
    </xf>
    <xf numFmtId="0" fontId="25" fillId="0" borderId="2" xfId="1" applyFont="1" applyBorder="1" applyAlignment="1">
      <alignment vertical="center"/>
    </xf>
    <xf numFmtId="0" fontId="3" fillId="0" borderId="2" xfId="0" applyFont="1" applyBorder="1" applyAlignment="1">
      <alignment vertical="center" wrapText="1"/>
    </xf>
    <xf numFmtId="0" fontId="27" fillId="0" borderId="0" xfId="0" applyFont="1" applyAlignment="1">
      <alignment vertical="center"/>
    </xf>
    <xf numFmtId="0" fontId="0" fillId="0" borderId="16" xfId="0" applyBorder="1" applyAlignment="1">
      <alignment vertical="center" wrapText="1"/>
    </xf>
    <xf numFmtId="0" fontId="26" fillId="8" borderId="0" xfId="0" applyFont="1" applyFill="1" applyAlignment="1">
      <alignment vertical="center" wrapText="1"/>
    </xf>
  </cellXfs>
  <cellStyles count="2">
    <cellStyle name="Hyperlink" xfId="1" builtinId="8"/>
    <cellStyle name="Normal" xfId="0" builtinId="0"/>
  </cellStyles>
  <dxfs count="57">
    <dxf>
      <font>
        <b/>
        <i val="0"/>
        <color rgb="FFC00000"/>
      </font>
    </dxf>
    <dxf>
      <font>
        <color rgb="FF1E6B2E"/>
      </font>
      <fill>
        <patternFill patternType="solid">
          <fgColor indexed="64"/>
          <bgColor rgb="FFD9EAD3"/>
        </patternFill>
      </fill>
    </dxf>
    <dxf>
      <font>
        <b/>
        <i val="0"/>
        <color rgb="FF7F6000"/>
      </font>
      <fill>
        <patternFill patternType="solid">
          <fgColor indexed="64"/>
          <bgColor rgb="FFFFF2CC"/>
        </patternFill>
      </fill>
    </dxf>
    <dxf>
      <font>
        <color rgb="FF1F4E79"/>
      </font>
      <fill>
        <patternFill patternType="solid">
          <fgColor indexed="64"/>
          <bgColor rgb="FFDDEBF7"/>
        </patternFill>
      </fill>
    </dxf>
    <dxf>
      <font>
        <b/>
        <i val="0"/>
        <color rgb="FF9C0006"/>
      </font>
      <fill>
        <patternFill patternType="solid">
          <fgColor indexed="64"/>
          <bgColor rgb="FFF8CBCB"/>
        </patternFill>
      </fill>
    </dxf>
    <dxf>
      <font>
        <color rgb="FF7F6000"/>
      </font>
      <fill>
        <patternFill patternType="solid">
          <fgColor indexed="64"/>
          <bgColor rgb="FFFFF2CC"/>
        </patternFill>
      </fill>
    </dxf>
    <dxf>
      <font>
        <b/>
        <i val="0"/>
        <color rgb="FF9A4A00"/>
      </font>
      <fill>
        <patternFill patternType="solid">
          <fgColor indexed="64"/>
          <bgColor rgb="FFFCE0CC"/>
        </patternFill>
      </fill>
    </dxf>
    <dxf>
      <font>
        <b/>
        <i val="0"/>
        <color rgb="FF9C0006"/>
      </font>
      <fill>
        <patternFill patternType="solid">
          <fgColor indexed="64"/>
          <bgColor rgb="FFF8CBCB"/>
        </patternFill>
      </fill>
    </dxf>
    <dxf>
      <font>
        <color rgb="FF9C0006"/>
      </font>
      <fill>
        <patternFill patternType="solid">
          <fgColor indexed="64"/>
          <bgColor rgb="FFF8CBCB"/>
        </patternFill>
      </fill>
    </dxf>
    <dxf>
      <font>
        <color rgb="FF7F6000"/>
      </font>
      <fill>
        <patternFill patternType="solid">
          <fgColor indexed="64"/>
          <bgColor rgb="FFFFF2CC"/>
        </patternFill>
      </fill>
    </dxf>
    <dxf>
      <font>
        <color rgb="FF1E6B2E"/>
      </font>
      <fill>
        <patternFill patternType="solid">
          <fgColor indexed="64"/>
          <bgColor rgb="FFD9EAD3"/>
        </patternFill>
      </fill>
    </dxf>
    <dxf>
      <font>
        <color rgb="FF1E6B2E"/>
      </font>
      <fill>
        <patternFill patternType="solid">
          <fgColor indexed="64"/>
          <bgColor rgb="FFFFFFFF"/>
        </patternFill>
      </fill>
    </dxf>
    <dxf>
      <font>
        <color rgb="FF9C0006"/>
      </font>
      <fill>
        <patternFill patternType="solid">
          <fgColor indexed="64"/>
          <bgColor rgb="FFF8CBCB"/>
        </patternFill>
      </fill>
    </dxf>
    <dxf>
      <font>
        <color rgb="FF1E6B2E"/>
      </font>
      <fill>
        <patternFill patternType="solid">
          <fgColor indexed="64"/>
          <bgColor rgb="FFD9EAD3"/>
        </patternFill>
      </fill>
    </dxf>
    <dxf>
      <font>
        <color rgb="FF7F6000"/>
      </font>
      <fill>
        <patternFill patternType="solid">
          <fgColor indexed="64"/>
          <bgColor rgb="FFFFF2CC"/>
        </patternFill>
      </fill>
    </dxf>
    <dxf>
      <font>
        <color rgb="FF9C0006"/>
      </font>
      <fill>
        <patternFill patternType="solid">
          <fgColor indexed="64"/>
          <bgColor rgb="FFF8CBCB"/>
        </patternFill>
      </fill>
    </dxf>
    <dxf>
      <font>
        <color rgb="FF9C0006"/>
      </font>
      <fill>
        <patternFill patternType="solid">
          <fgColor indexed="64"/>
          <bgColor rgb="FFF8CBCB"/>
        </patternFill>
      </fill>
    </dxf>
    <dxf>
      <font>
        <color rgb="FF9C0006"/>
      </font>
      <fill>
        <patternFill patternType="solid">
          <fgColor indexed="64"/>
          <bgColor rgb="FFF8CBCB"/>
        </patternFill>
      </fill>
    </dxf>
    <dxf>
      <font>
        <color rgb="FF7F6000"/>
      </font>
      <fill>
        <patternFill patternType="solid">
          <fgColor indexed="64"/>
          <bgColor rgb="FFFFF2CC"/>
        </patternFill>
      </fill>
    </dxf>
    <dxf>
      <font>
        <b/>
        <i val="0"/>
        <color rgb="FF9A4A00"/>
      </font>
      <fill>
        <patternFill patternType="solid">
          <fgColor indexed="64"/>
          <bgColor rgb="FFFCE0CC"/>
        </patternFill>
      </fill>
    </dxf>
    <dxf>
      <font>
        <b/>
        <i val="0"/>
        <color rgb="FF9C0006"/>
      </font>
      <fill>
        <patternFill patternType="solid">
          <fgColor indexed="64"/>
          <bgColor rgb="FFF8CBCB"/>
        </patternFill>
      </fill>
    </dxf>
    <dxf>
      <font>
        <color rgb="FF7F7F7F"/>
      </font>
    </dxf>
    <dxf>
      <font>
        <color rgb="FF1E6B2E"/>
      </font>
    </dxf>
    <dxf>
      <font>
        <b/>
        <i val="0"/>
        <color rgb="FFB26B00"/>
      </font>
    </dxf>
    <dxf>
      <font>
        <b/>
        <i val="0"/>
        <color rgb="FFC00000"/>
      </font>
    </dxf>
    <dxf>
      <font>
        <color rgb="FF9C0006"/>
      </font>
      <fill>
        <patternFill patternType="solid">
          <fgColor indexed="64"/>
          <bgColor rgb="FFF8CBCB"/>
        </patternFill>
      </fill>
    </dxf>
    <dxf>
      <font>
        <color rgb="FF1E6B2E"/>
      </font>
      <fill>
        <patternFill patternType="solid">
          <fgColor indexed="64"/>
          <bgColor rgb="FFD9EAD3"/>
        </patternFill>
      </fill>
    </dxf>
    <dxf>
      <font>
        <color rgb="FF7F6000"/>
      </font>
      <fill>
        <patternFill patternType="solid">
          <fgColor indexed="64"/>
          <bgColor rgb="FFFFF2CC"/>
        </patternFill>
      </fill>
    </dxf>
    <dxf>
      <font>
        <color rgb="FF9C0006"/>
      </font>
      <fill>
        <patternFill patternType="solid">
          <fgColor indexed="64"/>
          <bgColor rgb="FFF8CBCB"/>
        </patternFill>
      </fill>
    </dxf>
    <dxf>
      <font>
        <color rgb="FF9C0006"/>
      </font>
      <fill>
        <patternFill patternType="solid">
          <fgColor indexed="64"/>
          <bgColor rgb="FFF8CBCB"/>
        </patternFill>
      </fill>
    </dxf>
    <dxf>
      <font>
        <color rgb="FFC00000"/>
      </font>
    </dxf>
    <dxf>
      <font>
        <color rgb="FF9C0006"/>
      </font>
    </dxf>
    <dxf>
      <font>
        <sz val="11"/>
        <color rgb="FF262626"/>
        <name val="Calibri"/>
      </font>
      <numFmt numFmtId="167" formatCode="0;\-0;&quot;-&quot;"/>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262626"/>
        <name val="Calibri"/>
      </font>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numFmt numFmtId="166" formatCode="dd\ mmm\ yyyy"/>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262626"/>
        <name val="Calibri"/>
      </font>
      <numFmt numFmtId="166" formatCode="dd\ mmm\ yyyy"/>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numFmt numFmtId="166" formatCode="dd\ mmm\ yyyy"/>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name val="Calibri"/>
      </font>
      <alignment vertical="center"/>
    </dxf>
    <dxf>
      <font>
        <sz val="11"/>
        <name val="Calibri"/>
      </font>
      <fill>
        <patternFill patternType="none"/>
      </fill>
      <alignment vertical="center" wrapText="1"/>
    </dxf>
    <dxf>
      <font>
        <b/>
        <sz val="11"/>
        <color rgb="FFFFFFFF"/>
        <name val="Calibri"/>
      </font>
      <fill>
        <patternFill patternType="solid">
          <fgColor indexed="64"/>
          <bgColor rgb="FF153F8A"/>
        </patternFill>
      </fill>
      <alignment horizontal="center" vertical="center" wrapText="1"/>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262626"/>
        <name val="Calibri"/>
      </font>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262626"/>
        <name val="Calibri"/>
      </font>
      <numFmt numFmtId="164" formatCode="0.0"/>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262626"/>
        <name val="Calibri"/>
      </font>
      <numFmt numFmtId="164" formatCode="0.0"/>
      <fill>
        <patternFill patternType="solid">
          <fgColor indexed="64"/>
          <bgColor rgb="FFFFFFFF"/>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numFmt numFmtId="1" formatCode="0"/>
      <fill>
        <patternFill patternType="solid">
          <fgColor indexed="64"/>
          <bgColor rgb="FFFFF9E5"/>
        </patternFill>
      </fill>
      <alignment horizontal="center"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color rgb="FF0000FF"/>
        <name val="Calibri"/>
      </font>
      <fill>
        <patternFill patternType="solid">
          <fgColor indexed="64"/>
          <bgColor rgb="FFFFF9E5"/>
        </patternFill>
      </fill>
      <alignment vertical="center" wrapText="1"/>
      <border diagonalUp="0" diagonalDown="0">
        <left style="thin">
          <color rgb="FFC5CDD8"/>
        </left>
        <right style="thin">
          <color rgb="FFC5CDD8"/>
        </right>
        <top style="thin">
          <color rgb="FFD9D9D9"/>
        </top>
        <bottom style="thin">
          <color rgb="FFD9D9D9"/>
        </bottom>
        <vertical style="thin">
          <color rgb="FFC5CDD8"/>
        </vertical>
        <horizontal style="thin">
          <color rgb="FFD9D9D9"/>
        </horizontal>
      </border>
    </dxf>
    <dxf>
      <font>
        <sz val="11"/>
        <name val="Calibri"/>
      </font>
      <alignment vertical="center"/>
    </dxf>
    <dxf>
      <font>
        <sz val="11"/>
        <name val="Calibri"/>
      </font>
      <fill>
        <patternFill patternType="none"/>
      </fill>
      <alignment vertical="center" wrapText="1"/>
    </dxf>
    <dxf>
      <font>
        <b/>
        <sz val="11"/>
        <color rgb="FFFFFFFF"/>
        <name val="Calibri"/>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r>
              <a:rPr lang="en-US"/>
              <a:t>Findings by grade and status</a:t>
            </a:r>
          </a:p>
        </c:rich>
      </c:tx>
      <c:overlay val="0"/>
      <c:spPr>
        <a:noFill/>
        <a:ln>
          <a:noFill/>
        </a:ln>
        <a:effectLst/>
      </c:spPr>
      <c:txPr>
        <a:bodyPr rot="0" spcFirstLastPara="1" vertOverflow="ellipsis" vert="horz" wrap="square" anchor="ctr" anchorCtr="1"/>
        <a:lstStyle/>
        <a:p>
          <a:pPr>
            <a:defRPr sz="1100" b="1" i="0" u="none" strike="noStrike" kern="1200" spc="0" baseline="0">
              <a:solidFill>
                <a:srgbClr val="153F8A"/>
              </a:solidFill>
              <a:latin typeface="+mn-lt"/>
              <a:ea typeface="+mn-ea"/>
              <a:cs typeface="+mn-cs"/>
            </a:defRPr>
          </a:pPr>
          <a:endParaRPr lang="en-US"/>
        </a:p>
      </c:txPr>
    </c:title>
    <c:autoTitleDeleted val="0"/>
    <c:plotArea>
      <c:layout/>
      <c:barChart>
        <c:barDir val="col"/>
        <c:grouping val="stacked"/>
        <c:varyColors val="0"/>
        <c:ser>
          <c:idx val="0"/>
          <c:order val="0"/>
          <c:tx>
            <c:strRef>
              <c:f>Summary!$C$9</c:f>
              <c:strCache>
                <c:ptCount val="1"/>
                <c:pt idx="0">
                  <c:v>Open</c:v>
                </c:pt>
              </c:strCache>
            </c:strRef>
          </c:tx>
          <c:spPr>
            <a:solidFill>
              <a:srgbClr val="5B9BD5"/>
            </a:solidFill>
            <a:ln>
              <a:noFill/>
            </a:ln>
            <a:effectLst/>
          </c:spPr>
          <c:invertIfNegative val="0"/>
          <c:cat>
            <c:strRef>
              <c:f>Summary!$B$10:$B$12</c:f>
              <c:strCache>
                <c:ptCount val="3"/>
                <c:pt idx="0">
                  <c:v>Critical</c:v>
                </c:pt>
                <c:pt idx="1">
                  <c:v>Major</c:v>
                </c:pt>
                <c:pt idx="2">
                  <c:v>Minor</c:v>
                </c:pt>
              </c:strCache>
            </c:strRef>
          </c:cat>
          <c:val>
            <c:numRef>
              <c:f>Summary!$C$10:$C$12</c:f>
              <c:numCache>
                <c:formatCode>0;\-0;"-"</c:formatCode>
                <c:ptCount val="3"/>
                <c:pt idx="0">
                  <c:v>0</c:v>
                </c:pt>
                <c:pt idx="1">
                  <c:v>2</c:v>
                </c:pt>
                <c:pt idx="2">
                  <c:v>8</c:v>
                </c:pt>
              </c:numCache>
            </c:numRef>
          </c:val>
          <c:extLst>
            <c:ext xmlns:c16="http://schemas.microsoft.com/office/drawing/2014/chart" uri="{C3380CC4-5D6E-409C-BE32-E72D297353CC}">
              <c16:uniqueId val="{00000000-F16B-40A8-9B7A-FF6B7D8F3BB5}"/>
            </c:ext>
          </c:extLst>
        </c:ser>
        <c:ser>
          <c:idx val="1"/>
          <c:order val="1"/>
          <c:tx>
            <c:strRef>
              <c:f>Summary!$D$9</c:f>
              <c:strCache>
                <c:ptCount val="1"/>
                <c:pt idx="0">
                  <c:v>Overdue</c:v>
                </c:pt>
              </c:strCache>
            </c:strRef>
          </c:tx>
          <c:spPr>
            <a:solidFill>
              <a:srgbClr val="C00000"/>
            </a:solidFill>
            <a:ln>
              <a:noFill/>
            </a:ln>
            <a:effectLst/>
          </c:spPr>
          <c:invertIfNegative val="0"/>
          <c:cat>
            <c:strRef>
              <c:f>Summary!$B$10:$B$12</c:f>
              <c:strCache>
                <c:ptCount val="3"/>
                <c:pt idx="0">
                  <c:v>Critical</c:v>
                </c:pt>
                <c:pt idx="1">
                  <c:v>Major</c:v>
                </c:pt>
                <c:pt idx="2">
                  <c:v>Minor</c:v>
                </c:pt>
              </c:strCache>
            </c:strRef>
          </c:cat>
          <c:val>
            <c:numRef>
              <c:f>Summary!$D$10:$D$12</c:f>
              <c:numCache>
                <c:formatCode>0;\-0;"-"</c:formatCode>
                <c:ptCount val="3"/>
                <c:pt idx="0">
                  <c:v>1</c:v>
                </c:pt>
                <c:pt idx="1">
                  <c:v>0</c:v>
                </c:pt>
                <c:pt idx="2">
                  <c:v>0</c:v>
                </c:pt>
              </c:numCache>
            </c:numRef>
          </c:val>
          <c:extLst>
            <c:ext xmlns:c16="http://schemas.microsoft.com/office/drawing/2014/chart" uri="{C3380CC4-5D6E-409C-BE32-E72D297353CC}">
              <c16:uniqueId val="{00000001-F16B-40A8-9B7A-FF6B7D8F3BB5}"/>
            </c:ext>
          </c:extLst>
        </c:ser>
        <c:ser>
          <c:idx val="2"/>
          <c:order val="2"/>
          <c:tx>
            <c:strRef>
              <c:f>Summary!$E$9</c:f>
              <c:strCache>
                <c:ptCount val="1"/>
                <c:pt idx="0">
                  <c:v>Closed - verify</c:v>
                </c:pt>
              </c:strCache>
            </c:strRef>
          </c:tx>
          <c:spPr>
            <a:solidFill>
              <a:srgbClr val="F2A900"/>
            </a:solidFill>
            <a:ln>
              <a:noFill/>
            </a:ln>
            <a:effectLst/>
          </c:spPr>
          <c:invertIfNegative val="0"/>
          <c:cat>
            <c:strRef>
              <c:f>Summary!$B$10:$B$12</c:f>
              <c:strCache>
                <c:ptCount val="3"/>
                <c:pt idx="0">
                  <c:v>Critical</c:v>
                </c:pt>
                <c:pt idx="1">
                  <c:v>Major</c:v>
                </c:pt>
                <c:pt idx="2">
                  <c:v>Minor</c:v>
                </c:pt>
              </c:strCache>
            </c:strRef>
          </c:cat>
          <c:val>
            <c:numRef>
              <c:f>Summary!$E$10:$E$12</c:f>
              <c:numCache>
                <c:formatCode>0;\-0;"-"</c:formatCode>
                <c:ptCount val="3"/>
                <c:pt idx="0">
                  <c:v>0</c:v>
                </c:pt>
                <c:pt idx="1">
                  <c:v>0</c:v>
                </c:pt>
                <c:pt idx="2">
                  <c:v>0</c:v>
                </c:pt>
              </c:numCache>
            </c:numRef>
          </c:val>
          <c:extLst>
            <c:ext xmlns:c16="http://schemas.microsoft.com/office/drawing/2014/chart" uri="{C3380CC4-5D6E-409C-BE32-E72D297353CC}">
              <c16:uniqueId val="{00000002-F16B-40A8-9B7A-FF6B7D8F3BB5}"/>
            </c:ext>
          </c:extLst>
        </c:ser>
        <c:ser>
          <c:idx val="3"/>
          <c:order val="3"/>
          <c:tx>
            <c:strRef>
              <c:f>Summary!$F$9</c:f>
              <c:strCache>
                <c:ptCount val="1"/>
                <c:pt idx="0">
                  <c:v>Verified</c:v>
                </c:pt>
              </c:strCache>
            </c:strRef>
          </c:tx>
          <c:spPr>
            <a:solidFill>
              <a:srgbClr val="2E8B57"/>
            </a:solidFill>
            <a:ln>
              <a:noFill/>
            </a:ln>
            <a:effectLst/>
          </c:spPr>
          <c:invertIfNegative val="0"/>
          <c:cat>
            <c:strRef>
              <c:f>Summary!$B$10:$B$12</c:f>
              <c:strCache>
                <c:ptCount val="3"/>
                <c:pt idx="0">
                  <c:v>Critical</c:v>
                </c:pt>
                <c:pt idx="1">
                  <c:v>Major</c:v>
                </c:pt>
                <c:pt idx="2">
                  <c:v>Minor</c:v>
                </c:pt>
              </c:strCache>
            </c:strRef>
          </c:cat>
          <c:val>
            <c:numRef>
              <c:f>Summary!$F$10:$F$12</c:f>
              <c:numCache>
                <c:formatCode>0;\-0;"-"</c:formatCode>
                <c:ptCount val="3"/>
                <c:pt idx="0">
                  <c:v>0</c:v>
                </c:pt>
                <c:pt idx="1">
                  <c:v>0</c:v>
                </c:pt>
                <c:pt idx="2">
                  <c:v>0</c:v>
                </c:pt>
              </c:numCache>
            </c:numRef>
          </c:val>
          <c:extLst>
            <c:ext xmlns:c16="http://schemas.microsoft.com/office/drawing/2014/chart" uri="{C3380CC4-5D6E-409C-BE32-E72D297353CC}">
              <c16:uniqueId val="{00000003-F16B-40A8-9B7A-FF6B7D8F3BB5}"/>
            </c:ext>
          </c:extLst>
        </c:ser>
        <c:dLbls>
          <c:showLegendKey val="0"/>
          <c:showVal val="0"/>
          <c:showCatName val="0"/>
          <c:showSerName val="0"/>
          <c:showPercent val="0"/>
          <c:showBubbleSize val="0"/>
        </c:dLbls>
        <c:gapWidth val="60"/>
        <c:overlap val="100"/>
        <c:axId val="792616128"/>
        <c:axId val="680013392"/>
      </c:barChart>
      <c:catAx>
        <c:axId val="792616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0013392"/>
        <c:crosses val="autoZero"/>
        <c:auto val="1"/>
        <c:lblAlgn val="ctr"/>
        <c:lblOffset val="100"/>
        <c:noMultiLvlLbl val="0"/>
      </c:catAx>
      <c:valAx>
        <c:axId val="680013392"/>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quot;-&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616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Weighted score</c:v>
          </c:tx>
          <c:spPr>
            <a:solidFill>
              <a:srgbClr val="153F8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Scores!$A$9:$A$20</c:f>
              <c:strCache>
                <c:ptCount val="8"/>
                <c:pt idx="0">
                  <c:v>Leadership and participation</c:v>
                </c:pt>
                <c:pt idx="1">
                  <c:v>Hazard identification and risk assessment</c:v>
                </c:pt>
                <c:pt idx="2">
                  <c:v>Machine guarding and energy control</c:v>
                </c:pt>
                <c:pt idx="3">
                  <c:v>Housekeeping and walkways</c:v>
                </c:pt>
                <c:pt idx="4">
                  <c:v>Chemicals and hazard communication</c:v>
                </c:pt>
                <c:pt idx="5">
                  <c:v>Personal protective equipment</c:v>
                </c:pt>
                <c:pt idx="6">
                  <c:v>Emergency preparedness</c:v>
                </c:pt>
                <c:pt idx="7">
                  <c:v>Training and competence</c:v>
                </c:pt>
              </c:strCache>
            </c:strRef>
          </c:cat>
          <c:val>
            <c:numRef>
              <c:f>Scores!$B$9:$B$20</c:f>
              <c:numCache>
                <c:formatCode>0.0%</c:formatCode>
                <c:ptCount val="12"/>
                <c:pt idx="0">
                  <c:v>0.9285714285714286</c:v>
                </c:pt>
                <c:pt idx="1">
                  <c:v>0.55000000000000004</c:v>
                </c:pt>
                <c:pt idx="2">
                  <c:v>0.63636363636363635</c:v>
                </c:pt>
                <c:pt idx="3">
                  <c:v>0.9</c:v>
                </c:pt>
                <c:pt idx="4">
                  <c:v>0.83333333333333337</c:v>
                </c:pt>
                <c:pt idx="5">
                  <c:v>0.8571428571428571</c:v>
                </c:pt>
                <c:pt idx="6">
                  <c:v>0.7142857142857143</c:v>
                </c:pt>
                <c:pt idx="7">
                  <c:v>0.9375</c:v>
                </c:pt>
                <c:pt idx="8">
                  <c:v>0</c:v>
                </c:pt>
                <c:pt idx="9">
                  <c:v>0</c:v>
                </c:pt>
                <c:pt idx="10">
                  <c:v>0</c:v>
                </c:pt>
                <c:pt idx="11">
                  <c:v>0</c:v>
                </c:pt>
              </c:numCache>
            </c:numRef>
          </c:val>
          <c:extLst>
            <c:ext xmlns:c16="http://schemas.microsoft.com/office/drawing/2014/chart" uri="{C3380CC4-5D6E-409C-BE32-E72D297353CC}">
              <c16:uniqueId val="{00000000-0C38-4EC3-821B-73CF88D48360}"/>
            </c:ext>
          </c:extLst>
        </c:ser>
        <c:dLbls>
          <c:showLegendKey val="0"/>
          <c:showVal val="0"/>
          <c:showCatName val="0"/>
          <c:showSerName val="0"/>
          <c:showPercent val="0"/>
          <c:showBubbleSize val="0"/>
        </c:dLbls>
        <c:gapWidth val="45"/>
        <c:axId val="826389424"/>
        <c:axId val="679834832"/>
      </c:barChart>
      <c:catAx>
        <c:axId val="8263894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834832"/>
        <c:crosses val="autoZero"/>
        <c:auto val="1"/>
        <c:lblAlgn val="ctr"/>
        <c:lblOffset val="100"/>
        <c:noMultiLvlLbl val="0"/>
      </c:catAx>
      <c:valAx>
        <c:axId val="679834832"/>
        <c:scaling>
          <c:orientation val="minMax"/>
          <c:max val="1"/>
          <c:min val="0"/>
        </c:scaling>
        <c:delete val="0"/>
        <c:axPos val="t"/>
        <c:majorGridlines>
          <c:spPr>
            <a:ln w="9525" cap="flat" cmpd="sng" algn="ctr">
              <a:solidFill>
                <a:srgbClr val="E6E6E6"/>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6389424"/>
        <c:crosses val="autoZero"/>
        <c:crossBetween val="between"/>
        <c:majorUnit val="0.2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2</xdr:col>
      <xdr:colOff>6610350</xdr:colOff>
      <xdr:row>0</xdr:row>
      <xdr:rowOff>38100</xdr:rowOff>
    </xdr:from>
    <xdr:to>
      <xdr:col>3</xdr:col>
      <xdr:colOff>53975</xdr:colOff>
      <xdr:row>1</xdr:row>
      <xdr:rowOff>273050</xdr:rowOff>
    </xdr:to>
    <xdr:sp macro="" textlink="">
      <xdr:nvSpPr>
        <xdr:cNvPr id="4" name="LogoBadge">
          <a:extLst>
            <a:ext uri="{FF2B5EF4-FFF2-40B4-BE49-F238E27FC236}">
              <a16:creationId xmlns:a16="http://schemas.microsoft.com/office/drawing/2014/main" id="{F7D3B2C9-D708-44C4-9166-B8DD9AA1E6AB}"/>
            </a:ext>
          </a:extLst>
        </xdr:cNvPr>
        <xdr:cNvSpPr/>
      </xdr:nvSpPr>
      <xdr:spPr>
        <a:xfrm>
          <a:off x="8458200" y="38100"/>
          <a:ext cx="1320800" cy="7112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2</xdr:col>
      <xdr:colOff>6661150</xdr:colOff>
      <xdr:row>0</xdr:row>
      <xdr:rowOff>50800</xdr:rowOff>
    </xdr:from>
    <xdr:to>
      <xdr:col>3</xdr:col>
      <xdr:colOff>3175</xdr:colOff>
      <xdr:row>1</xdr:row>
      <xdr:rowOff>260350</xdr:rowOff>
    </xdr:to>
    <xdr:pic>
      <xdr:nvPicPr>
        <xdr:cNvPr id="3" name="Logo" descr="Six Sigma Kaizen company logo" title="Six Sigma Kaizen logo">
          <a:extLst>
            <a:ext uri="{FF2B5EF4-FFF2-40B4-BE49-F238E27FC236}">
              <a16:creationId xmlns:a16="http://schemas.microsoft.com/office/drawing/2014/main" id="{B7B31B85-3CDC-0383-4B57-FC04FC288ABE}"/>
            </a:ext>
          </a:extLst>
        </xdr:cNvPr>
        <xdr:cNvPicPr>
          <a:picLocks/>
        </xdr:cNvPicPr>
      </xdr:nvPicPr>
      <xdr:blipFill>
        <a:blip xmlns:r="http://schemas.openxmlformats.org/officeDocument/2006/relationships" r:embed="rId1"/>
        <a:stretch>
          <a:fillRect/>
        </a:stretch>
      </xdr:blipFill>
      <xdr:spPr>
        <a:xfrm>
          <a:off x="8509000" y="50800"/>
          <a:ext cx="12192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838994</xdr:colOff>
      <xdr:row>0</xdr:row>
      <xdr:rowOff>38100</xdr:rowOff>
    </xdr:from>
    <xdr:to>
      <xdr:col>11</xdr:col>
      <xdr:colOff>16669</xdr:colOff>
      <xdr:row>1</xdr:row>
      <xdr:rowOff>273050</xdr:rowOff>
    </xdr:to>
    <xdr:sp macro="" textlink="">
      <xdr:nvSpPr>
        <xdr:cNvPr id="5" name="LogoBadge">
          <a:extLst>
            <a:ext uri="{FF2B5EF4-FFF2-40B4-BE49-F238E27FC236}">
              <a16:creationId xmlns:a16="http://schemas.microsoft.com/office/drawing/2014/main" id="{D43CAEBF-FA54-4D7A-86E0-9975ED7DDE55}"/>
            </a:ext>
          </a:extLst>
        </xdr:cNvPr>
        <xdr:cNvSpPr/>
      </xdr:nvSpPr>
      <xdr:spPr>
        <a:xfrm>
          <a:off x="9613900" y="38100"/>
          <a:ext cx="1320800" cy="7112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7</xdr:col>
      <xdr:colOff>0</xdr:colOff>
      <xdr:row>8</xdr:row>
      <xdr:rowOff>0</xdr:rowOff>
    </xdr:from>
    <xdr:to>
      <xdr:col>11</xdr:col>
      <xdr:colOff>0</xdr:colOff>
      <xdr:row>20</xdr:row>
      <xdr:rowOff>0</xdr:rowOff>
    </xdr:to>
    <xdr:graphicFrame macro="">
      <xdr:nvGraphicFramePr>
        <xdr:cNvPr id="2" name="FindingsByStatus">
          <a:extLst>
            <a:ext uri="{FF2B5EF4-FFF2-40B4-BE49-F238E27FC236}">
              <a16:creationId xmlns:a16="http://schemas.microsoft.com/office/drawing/2014/main" id="{BB84D643-D526-44AB-61FF-64399D877B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22</xdr:row>
      <xdr:rowOff>0</xdr:rowOff>
    </xdr:from>
    <xdr:to>
      <xdr:col>11</xdr:col>
      <xdr:colOff>0</xdr:colOff>
      <xdr:row>41</xdr:row>
      <xdr:rowOff>0</xdr:rowOff>
    </xdr:to>
    <xdr:graphicFrame macro="">
      <xdr:nvGraphicFramePr>
        <xdr:cNvPr id="4" name="ScoreByCategory">
          <a:extLst>
            <a:ext uri="{FF2B5EF4-FFF2-40B4-BE49-F238E27FC236}">
              <a16:creationId xmlns:a16="http://schemas.microsoft.com/office/drawing/2014/main" id="{8BEAAE13-AACB-1EEA-FB73-AA855E93D0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889794</xdr:colOff>
      <xdr:row>0</xdr:row>
      <xdr:rowOff>50800</xdr:rowOff>
    </xdr:from>
    <xdr:to>
      <xdr:col>10</xdr:col>
      <xdr:colOff>1034784</xdr:colOff>
      <xdr:row>1</xdr:row>
      <xdr:rowOff>260350</xdr:rowOff>
    </xdr:to>
    <xdr:pic>
      <xdr:nvPicPr>
        <xdr:cNvPr id="3" name="Logo" descr="Six Sigma Kaizen company logo" title="Six Sigma Kaizen logo">
          <a:extLst>
            <a:ext uri="{FF2B5EF4-FFF2-40B4-BE49-F238E27FC236}">
              <a16:creationId xmlns:a16="http://schemas.microsoft.com/office/drawing/2014/main" id="{A024ADAE-CDA1-4912-4221-4273019A9F97}"/>
            </a:ext>
          </a:extLst>
        </xdr:cNvPr>
        <xdr:cNvPicPr>
          <a:picLocks/>
        </xdr:cNvPicPr>
      </xdr:nvPicPr>
      <xdr:blipFill>
        <a:blip xmlns:r="http://schemas.openxmlformats.org/officeDocument/2006/relationships" r:embed="rId3"/>
        <a:stretch>
          <a:fillRect/>
        </a:stretch>
      </xdr:blipFill>
      <xdr:spPr>
        <a:xfrm>
          <a:off x="9664700" y="50800"/>
          <a:ext cx="1216553"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2424994</xdr:colOff>
      <xdr:row>0</xdr:row>
      <xdr:rowOff>25400</xdr:rowOff>
    </xdr:from>
    <xdr:to>
      <xdr:col>7</xdr:col>
      <xdr:colOff>3689349</xdr:colOff>
      <xdr:row>2</xdr:row>
      <xdr:rowOff>165100</xdr:rowOff>
    </xdr:to>
    <xdr:pic>
      <xdr:nvPicPr>
        <xdr:cNvPr id="2" name="Logo" descr="Six Sigma Kaizen company logo" title="Six Sigma Kaizen logo">
          <a:extLst>
            <a:ext uri="{FF2B5EF4-FFF2-40B4-BE49-F238E27FC236}">
              <a16:creationId xmlns:a16="http://schemas.microsoft.com/office/drawing/2014/main" id="{46E69149-A1D8-F33C-A838-FA7063731359}"/>
            </a:ext>
          </a:extLst>
        </xdr:cNvPr>
        <xdr:cNvPicPr>
          <a:picLocks/>
        </xdr:cNvPicPr>
      </xdr:nvPicPr>
      <xdr:blipFill>
        <a:blip xmlns:r="http://schemas.openxmlformats.org/officeDocument/2006/relationships" r:embed="rId1"/>
        <a:stretch>
          <a:fillRect/>
        </a:stretch>
      </xdr:blipFill>
      <xdr:spPr>
        <a:xfrm>
          <a:off x="15474244" y="25400"/>
          <a:ext cx="1264355" cy="711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344663</xdr:colOff>
      <xdr:row>0</xdr:row>
      <xdr:rowOff>63500</xdr:rowOff>
    </xdr:from>
    <xdr:to>
      <xdr:col>4</xdr:col>
      <xdr:colOff>1654174</xdr:colOff>
      <xdr:row>2</xdr:row>
      <xdr:rowOff>171450</xdr:rowOff>
    </xdr:to>
    <xdr:pic>
      <xdr:nvPicPr>
        <xdr:cNvPr id="2" name="Logo" descr="Six Sigma Kaizen company logo" title="Six Sigma Kaizen logo">
          <a:extLst>
            <a:ext uri="{FF2B5EF4-FFF2-40B4-BE49-F238E27FC236}">
              <a16:creationId xmlns:a16="http://schemas.microsoft.com/office/drawing/2014/main" id="{3AC58681-081A-E959-A083-076911B5BFE6}"/>
            </a:ext>
          </a:extLst>
        </xdr:cNvPr>
        <xdr:cNvPicPr>
          <a:picLocks/>
        </xdr:cNvPicPr>
      </xdr:nvPicPr>
      <xdr:blipFill>
        <a:blip xmlns:r="http://schemas.openxmlformats.org/officeDocument/2006/relationships" r:embed="rId1"/>
        <a:stretch>
          <a:fillRect/>
        </a:stretch>
      </xdr:blipFill>
      <xdr:spPr>
        <a:xfrm>
          <a:off x="7402688" y="63500"/>
          <a:ext cx="1309511" cy="736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1212144</xdr:colOff>
      <xdr:row>0</xdr:row>
      <xdr:rowOff>25400</xdr:rowOff>
    </xdr:from>
    <xdr:to>
      <xdr:col>10</xdr:col>
      <xdr:colOff>1142999</xdr:colOff>
      <xdr:row>2</xdr:row>
      <xdr:rowOff>165100</xdr:rowOff>
    </xdr:to>
    <xdr:pic>
      <xdr:nvPicPr>
        <xdr:cNvPr id="2" name="Logo" descr="Six Sigma Kaizen company logo" title="Six Sigma Kaizen logo">
          <a:extLst>
            <a:ext uri="{FF2B5EF4-FFF2-40B4-BE49-F238E27FC236}">
              <a16:creationId xmlns:a16="http://schemas.microsoft.com/office/drawing/2014/main" id="{F3FCB06D-B23C-1DCB-FA94-6BDC108F1371}"/>
            </a:ext>
          </a:extLst>
        </xdr:cNvPr>
        <xdr:cNvPicPr>
          <a:picLocks/>
        </xdr:cNvPicPr>
      </xdr:nvPicPr>
      <xdr:blipFill>
        <a:blip xmlns:r="http://schemas.openxmlformats.org/officeDocument/2006/relationships" r:embed="rId1"/>
        <a:stretch>
          <a:fillRect/>
        </a:stretch>
      </xdr:blipFill>
      <xdr:spPr>
        <a:xfrm>
          <a:off x="16756944" y="25400"/>
          <a:ext cx="1264355" cy="711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hecklist" displayName="Checklist" ref="A4:H104" headerRowDxfId="56" dataDxfId="55" totalsRowDxfId="54">
  <autoFilter ref="A4:H104" xr:uid="{00000000-0009-0000-0100-000001000000}"/>
  <tableColumns count="8">
    <tableColumn id="1" xr3:uid="{00000000-0010-0000-0000-000001000000}" name="Category" dataDxfId="53"/>
    <tableColumn id="2" xr3:uid="{00000000-0010-0000-0000-000002000000}" name="Checklist item" dataDxfId="52"/>
    <tableColumn id="3" xr3:uid="{00000000-0010-0000-0000-000003000000}" name="Weight" dataDxfId="51"/>
    <tableColumn id="4" xr3:uid="{00000000-0010-0000-0000-000004000000}" name="Result" dataDxfId="50"/>
    <tableColumn id="5" xr3:uid="{00000000-0010-0000-0000-000005000000}" name="Points" dataDxfId="49">
      <calculatedColumnFormula>IF(OR(Checklist[[#This Row],[Result]]="",Checklist[[#This Row],[Result]]="N/A",Checklist[[#This Row],[Weight]]=""),"",Checklist[[#This Row],[Weight]]*IF(Checklist[[#This Row],[Result]]="Yes",1,IF(Checklist[[#This Row],[Result]]="Partial",Partial_Credit,0)))</calculatedColumnFormula>
    </tableColumn>
    <tableColumn id="6" xr3:uid="{00000000-0010-0000-0000-000006000000}" name="Possible" dataDxfId="48">
      <calculatedColumnFormula>IF(OR(Checklist[[#This Row],[Result]]="",Checklist[[#This Row],[Result]]="N/A",Checklist[[#This Row],[Weight]]=""),"",Checklist[[#This Row],[Weight]])</calculatedColumnFormula>
    </tableColumn>
    <tableColumn id="7" xr3:uid="{00000000-0010-0000-0000-000007000000}" name="Finding grade" dataDxfId="47">
      <calculatedColumnFormula>IF(Checklist[[#This Row],[Result]]="No",IF(Checklist[[#This Row],[Weight]]=3,"Critical",IF(Checklist[[#This Row],[Weight]]=2,"Major","Minor")),IF(Checklist[[#This Row],[Result]]="Partial","Minor",""))</calculatedColumnFormula>
    </tableColumn>
    <tableColumn id="8" xr3:uid="{00000000-0010-0000-0000-000008000000}" name="Evidence and notes" dataDxfId="46"/>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indings" displayName="Findings" ref="A4:K84" headerRowDxfId="45" dataDxfId="44" totalsRowDxfId="43">
  <autoFilter ref="A4:K84" xr:uid="{00000000-0009-0000-0100-000002000000}"/>
  <tableColumns count="11">
    <tableColumn id="1" xr3:uid="{00000000-0010-0000-0100-000001000000}" name="ID" dataDxfId="42"/>
    <tableColumn id="2" xr3:uid="{00000000-0010-0000-0100-000002000000}" name="Date found" dataDxfId="41"/>
    <tableColumn id="3" xr3:uid="{00000000-0010-0000-0100-000003000000}" name="Category" dataDxfId="40"/>
    <tableColumn id="4" xr3:uid="{00000000-0010-0000-0100-000004000000}" name="Finding" dataDxfId="39"/>
    <tableColumn id="5" xr3:uid="{00000000-0010-0000-0100-000005000000}" name="Grade" dataDxfId="38"/>
    <tableColumn id="6" xr3:uid="{00000000-0010-0000-0100-000006000000}" name="Owner" dataDxfId="37"/>
    <tableColumn id="7" xr3:uid="{00000000-0010-0000-0100-000007000000}" name="Due date" dataDxfId="36">
      <calculatedColumnFormula>IF(OR(Findings[[#This Row],[Date found]]="",Findings[[#This Row],[Grade]]=""),"",Findings[[#This Row],[Date found]]+INDEX(Scores!$B$32:$B$34,MATCH(Findings[[#This Row],[Grade]],Scores!$A$32:$A$34,0)))</calculatedColumnFormula>
    </tableColumn>
    <tableColumn id="8" xr3:uid="{00000000-0010-0000-0100-000008000000}" name="Date closed" dataDxfId="35"/>
    <tableColumn id="9" xr3:uid="{00000000-0010-0000-0100-000009000000}" name="Fix verified effective?" dataDxfId="34"/>
    <tableColumn id="10" xr3:uid="{00000000-0010-0000-0100-00000A000000}" name="Status" dataDxfId="33">
      <calculatedColumnFormula>IF(Findings[[#This Row],[Date found]]="","",IF(Findings[[#This Row],[Date closed]]&lt;&gt;"",IF(Findings[[#This Row],[Fix verified effective?]]="Yes","Verified","Closed - verify"),IF(Findings[[#This Row],[Due date]]&lt;TODAY(),"Overdue","Open")))</calculatedColumnFormula>
    </tableColumn>
    <tableColumn id="11" xr3:uid="{00000000-0010-0000-0100-00000B000000}" name="Days overdue" dataDxfId="32">
      <calculatedColumnFormula>IF(OR(Findings[[#This Row],[Due date]]="",Findings[[#This Row],[Date closed]]&lt;&gt;""),"",MAX(0,TODAY()-Findings[[#This Row],[Due date]]))</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E7C5C2D-3D77-46D8-B4CC-CACB91A07760}">
  <we:reference id="wa200010725" version="1.0.0.1" store="en-US" storeType="OMEX"/>
  <we:alternateReferences>
    <we:reference id="WA200010725" version="1.0.0.1" store="" storeType="OMEX"/>
  </we:alternateReferences>
  <we:properties>
    <we:property name="claude.fileId" value="&quot;9f0bee6a-c226-437c-aa3b-7c96d47a74a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D40"/>
  <sheetViews>
    <sheetView showGridLines="0" workbookViewId="0"/>
  </sheetViews>
  <sheetFormatPr defaultRowHeight="15" x14ac:dyDescent="0.25"/>
  <cols>
    <col min="1" max="1" width="3" customWidth="1"/>
    <col min="2" max="2" width="24.7109375" customWidth="1"/>
    <col min="3" max="3" width="118.140625" customWidth="1"/>
    <col min="4" max="4" width="3" customWidth="1"/>
  </cols>
  <sheetData>
    <row r="1" spans="1:4" ht="38.1" customHeight="1" x14ac:dyDescent="0.25">
      <c r="A1" s="86"/>
      <c r="B1" s="87" t="s">
        <v>128</v>
      </c>
      <c r="C1" s="86"/>
      <c r="D1" s="86"/>
    </row>
    <row r="2" spans="1:4" ht="24" customHeight="1" x14ac:dyDescent="0.25">
      <c r="A2" s="86"/>
      <c r="B2" s="88" t="s">
        <v>129</v>
      </c>
      <c r="C2" s="86"/>
      <c r="D2" s="86"/>
    </row>
    <row r="3" spans="1:4" ht="12" customHeight="1" x14ac:dyDescent="0.25">
      <c r="A3" s="85"/>
      <c r="B3" s="85"/>
      <c r="C3" s="85"/>
      <c r="D3" s="85"/>
    </row>
    <row r="4" spans="1:4" ht="24" customHeight="1" thickBot="1" x14ac:dyDescent="0.3">
      <c r="A4" s="85"/>
      <c r="B4" s="34" t="s">
        <v>130</v>
      </c>
      <c r="C4" s="34"/>
      <c r="D4" s="85"/>
    </row>
    <row r="5" spans="1:4" ht="36" customHeight="1" x14ac:dyDescent="0.25">
      <c r="A5" s="85"/>
      <c r="B5" s="99" t="s">
        <v>131</v>
      </c>
      <c r="C5" s="99"/>
      <c r="D5" s="85"/>
    </row>
    <row r="6" spans="1:4" ht="12" customHeight="1" x14ac:dyDescent="0.25">
      <c r="A6" s="85"/>
      <c r="B6" s="85"/>
      <c r="C6" s="85"/>
      <c r="D6" s="85"/>
    </row>
    <row r="7" spans="1:4" ht="24" customHeight="1" thickBot="1" x14ac:dyDescent="0.3">
      <c r="A7" s="85"/>
      <c r="B7" s="34" t="s">
        <v>132</v>
      </c>
      <c r="C7" s="34"/>
      <c r="D7" s="85"/>
    </row>
    <row r="8" spans="1:4" ht="24" customHeight="1" x14ac:dyDescent="0.25">
      <c r="A8" s="85"/>
      <c r="B8" s="7" t="s">
        <v>133</v>
      </c>
      <c r="C8" s="7" t="s">
        <v>134</v>
      </c>
      <c r="D8" s="85"/>
    </row>
    <row r="9" spans="1:4" ht="38.1" customHeight="1" x14ac:dyDescent="0.25">
      <c r="A9" s="85"/>
      <c r="B9" s="93" t="s">
        <v>135</v>
      </c>
      <c r="C9" s="92" t="s">
        <v>136</v>
      </c>
      <c r="D9" s="85"/>
    </row>
    <row r="10" spans="1:4" ht="38.1" customHeight="1" x14ac:dyDescent="0.25">
      <c r="A10" s="85"/>
      <c r="B10" s="94" t="s">
        <v>137</v>
      </c>
      <c r="C10" s="95" t="s">
        <v>138</v>
      </c>
      <c r="D10" s="85"/>
    </row>
    <row r="11" spans="1:4" ht="38.1" customHeight="1" x14ac:dyDescent="0.25">
      <c r="A11" s="85"/>
      <c r="B11" s="94" t="s">
        <v>139</v>
      </c>
      <c r="C11" s="95" t="s">
        <v>140</v>
      </c>
      <c r="D11" s="85"/>
    </row>
    <row r="12" spans="1:4" ht="38.1" customHeight="1" x14ac:dyDescent="0.25">
      <c r="A12" s="85"/>
      <c r="B12" s="96" t="s">
        <v>141</v>
      </c>
      <c r="C12" s="97" t="s">
        <v>142</v>
      </c>
      <c r="D12" s="85"/>
    </row>
    <row r="13" spans="1:4" ht="12" customHeight="1" x14ac:dyDescent="0.25">
      <c r="A13" s="85"/>
      <c r="B13" s="85"/>
      <c r="C13" s="85"/>
      <c r="D13" s="85"/>
    </row>
    <row r="14" spans="1:4" ht="24" customHeight="1" thickBot="1" x14ac:dyDescent="0.3">
      <c r="A14" s="85"/>
      <c r="B14" s="34" t="s">
        <v>143</v>
      </c>
      <c r="C14" s="34"/>
      <c r="D14" s="85"/>
    </row>
    <row r="15" spans="1:4" ht="21.95" customHeight="1" x14ac:dyDescent="0.25">
      <c r="A15" s="85"/>
      <c r="B15" s="29" t="s">
        <v>144</v>
      </c>
      <c r="C15" s="92" t="s">
        <v>145</v>
      </c>
      <c r="D15" s="85"/>
    </row>
    <row r="16" spans="1:4" ht="36" customHeight="1" x14ac:dyDescent="0.25">
      <c r="A16" s="85"/>
      <c r="B16" s="29" t="s">
        <v>144</v>
      </c>
      <c r="C16" s="92" t="s">
        <v>146</v>
      </c>
      <c r="D16" s="85"/>
    </row>
    <row r="17" spans="1:4" ht="21.95" customHeight="1" x14ac:dyDescent="0.25">
      <c r="A17" s="85"/>
      <c r="B17" s="29" t="s">
        <v>144</v>
      </c>
      <c r="C17" s="92" t="s">
        <v>147</v>
      </c>
      <c r="D17" s="85"/>
    </row>
    <row r="18" spans="1:4" ht="21.95" customHeight="1" x14ac:dyDescent="0.25">
      <c r="A18" s="85"/>
      <c r="B18" s="29" t="s">
        <v>144</v>
      </c>
      <c r="C18" s="92" t="s">
        <v>148</v>
      </c>
      <c r="D18" s="85"/>
    </row>
    <row r="19" spans="1:4" ht="12" customHeight="1" x14ac:dyDescent="0.25">
      <c r="A19" s="85"/>
      <c r="B19" s="85"/>
      <c r="C19" s="85"/>
      <c r="D19" s="85"/>
    </row>
    <row r="20" spans="1:4" ht="24" customHeight="1" thickBot="1" x14ac:dyDescent="0.3">
      <c r="A20" s="85"/>
      <c r="B20" s="34" t="s">
        <v>149</v>
      </c>
      <c r="C20" s="34"/>
      <c r="D20" s="85"/>
    </row>
    <row r="21" spans="1:4" ht="21.95" customHeight="1" x14ac:dyDescent="0.25">
      <c r="A21" s="85"/>
      <c r="B21" s="89" t="s">
        <v>150</v>
      </c>
      <c r="C21" s="1" t="s">
        <v>151</v>
      </c>
      <c r="D21" s="85"/>
    </row>
    <row r="22" spans="1:4" ht="21.95" customHeight="1" x14ac:dyDescent="0.25">
      <c r="A22" s="85"/>
      <c r="B22" s="90" t="s">
        <v>152</v>
      </c>
      <c r="C22" s="1" t="s">
        <v>153</v>
      </c>
      <c r="D22" s="85"/>
    </row>
    <row r="23" spans="1:4" ht="21.95" customHeight="1" x14ac:dyDescent="0.25">
      <c r="A23" s="85"/>
      <c r="B23" s="91" t="s">
        <v>75</v>
      </c>
      <c r="C23" s="1" t="s">
        <v>154</v>
      </c>
      <c r="D23" s="85"/>
    </row>
    <row r="24" spans="1:4" ht="12" customHeight="1" x14ac:dyDescent="0.25">
      <c r="A24" s="85"/>
      <c r="B24" s="85"/>
      <c r="C24" s="85"/>
      <c r="D24" s="85"/>
    </row>
    <row r="25" spans="1:4" ht="24" customHeight="1" thickBot="1" x14ac:dyDescent="0.3">
      <c r="A25" s="85"/>
      <c r="B25" s="34" t="s">
        <v>155</v>
      </c>
      <c r="C25" s="34"/>
      <c r="D25" s="85"/>
    </row>
    <row r="26" spans="1:4" ht="36" customHeight="1" x14ac:dyDescent="0.25">
      <c r="A26" s="85"/>
      <c r="B26" s="99" t="s">
        <v>156</v>
      </c>
      <c r="C26" s="99"/>
      <c r="D26" s="85"/>
    </row>
    <row r="27" spans="1:4" ht="48" customHeight="1" x14ac:dyDescent="0.25">
      <c r="A27" s="85"/>
      <c r="B27" s="100" t="s">
        <v>0</v>
      </c>
      <c r="C27" s="100"/>
      <c r="D27" s="85"/>
    </row>
    <row r="28" spans="1:4" ht="15" customHeight="1" x14ac:dyDescent="0.25">
      <c r="A28" s="85"/>
      <c r="B28" s="85"/>
      <c r="C28" s="85"/>
      <c r="D28" s="85"/>
    </row>
    <row r="29" spans="1:4" ht="15" customHeight="1" x14ac:dyDescent="0.25">
      <c r="A29" s="85"/>
      <c r="B29" s="85"/>
      <c r="C29" s="85"/>
      <c r="D29" s="85"/>
    </row>
    <row r="30" spans="1:4" ht="15" customHeight="1" x14ac:dyDescent="0.25">
      <c r="A30" s="85"/>
      <c r="B30" s="85"/>
      <c r="C30" s="85"/>
      <c r="D30" s="85"/>
    </row>
    <row r="31" spans="1:4" ht="15" customHeight="1" x14ac:dyDescent="0.25">
      <c r="A31" s="85"/>
      <c r="B31" s="85"/>
      <c r="C31" s="85"/>
      <c r="D31" s="85"/>
    </row>
    <row r="32" spans="1:4" ht="15" customHeight="1" x14ac:dyDescent="0.25">
      <c r="A32" s="85"/>
      <c r="B32" s="85"/>
      <c r="C32" s="85"/>
      <c r="D32" s="85"/>
    </row>
    <row r="33" spans="1:4" ht="15" customHeight="1" x14ac:dyDescent="0.25">
      <c r="A33" s="85"/>
      <c r="B33" s="85"/>
      <c r="C33" s="85"/>
      <c r="D33" s="85"/>
    </row>
    <row r="34" spans="1:4" ht="15" customHeight="1" x14ac:dyDescent="0.25">
      <c r="A34" s="85"/>
      <c r="B34" s="85"/>
      <c r="C34" s="85"/>
      <c r="D34" s="85"/>
    </row>
    <row r="35" spans="1:4" ht="15" customHeight="1" x14ac:dyDescent="0.25">
      <c r="A35" s="85"/>
      <c r="B35" s="85"/>
      <c r="C35" s="85"/>
      <c r="D35" s="85"/>
    </row>
    <row r="36" spans="1:4" ht="15" customHeight="1" x14ac:dyDescent="0.25">
      <c r="A36" s="85"/>
      <c r="B36" s="85"/>
      <c r="C36" s="85"/>
      <c r="D36" s="85"/>
    </row>
    <row r="37" spans="1:4" ht="15" customHeight="1" x14ac:dyDescent="0.25">
      <c r="A37" s="85"/>
      <c r="B37" s="85"/>
      <c r="C37" s="85"/>
      <c r="D37" s="85"/>
    </row>
    <row r="38" spans="1:4" ht="15" customHeight="1" x14ac:dyDescent="0.25">
      <c r="A38" s="85"/>
      <c r="B38" s="85"/>
      <c r="C38" s="85"/>
      <c r="D38" s="85"/>
    </row>
    <row r="39" spans="1:4" ht="15" customHeight="1" x14ac:dyDescent="0.25">
      <c r="A39" s="85"/>
      <c r="B39" s="85"/>
      <c r="C39" s="85"/>
      <c r="D39" s="85"/>
    </row>
    <row r="40" spans="1:4" ht="15" customHeight="1" x14ac:dyDescent="0.25">
      <c r="A40" s="85"/>
      <c r="B40" s="85"/>
      <c r="C40" s="85"/>
      <c r="D40" s="85"/>
    </row>
  </sheetData>
  <mergeCells count="3">
    <mergeCell ref="B5:C5"/>
    <mergeCell ref="B26:C26"/>
    <mergeCell ref="B27:C27"/>
  </mergeCells>
  <hyperlinks>
    <hyperlink ref="B9" location="'Checklist'!A1" tooltip="Go to Checklist" display="1.  Checklist" xr:uid="{8EFCEAC8-2EB2-417D-A86A-C3D387FC9CA2}"/>
    <hyperlink ref="B10" location="'Scores'!A1" tooltip="Go to Scores" display="2.  Scores" xr:uid="{64B3D3BA-B7A6-4F64-87A6-A7B0CC6CADAB}"/>
    <hyperlink ref="B11" location="'Findings Tracker'!A1" tooltip="Go to Findings Tracker" display="3.  Findings Tracker" xr:uid="{AACE300F-0F1C-4E29-87E8-2978037F3E7D}"/>
    <hyperlink ref="B12" location="'Summary'!A1" tooltip="Go to Summary" display="4.  Summary" xr:uid="{654AE06B-0AD6-40D0-942A-A131FFCACE84}"/>
  </hyperlinks>
  <printOptions horizontalCentered="1"/>
  <pageMargins left="0.5" right="0.5" top="0.59722222222222221" bottom="0.69444444444444442" header="0.5" footer="0.5"/>
  <pageSetup scale="64" fitToHeight="0" orientation="portrait" r:id="rId1"/>
  <headerFooter>
    <oddFooter>&amp;C&amp;A  |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3F8A"/>
    <pageSetUpPr fitToPage="1"/>
  </sheetPr>
  <dimension ref="A1:L45"/>
  <sheetViews>
    <sheetView showGridLines="0" tabSelected="1" topLeftCell="C1" zoomScale="80" zoomScaleNormal="80" workbookViewId="0"/>
  </sheetViews>
  <sheetFormatPr defaultRowHeight="15" x14ac:dyDescent="0.25"/>
  <cols>
    <col min="1" max="1" width="3" customWidth="1"/>
    <col min="2" max="11" width="16" customWidth="1"/>
    <col min="12" max="12" width="3" customWidth="1"/>
  </cols>
  <sheetData>
    <row r="1" spans="1:12" ht="38.1" customHeight="1" x14ac:dyDescent="0.25">
      <c r="A1" s="6"/>
      <c r="B1" s="62" t="s">
        <v>116</v>
      </c>
      <c r="C1" s="6"/>
      <c r="D1" s="6"/>
      <c r="E1" s="6"/>
      <c r="F1" s="6"/>
      <c r="G1" s="6"/>
      <c r="H1" s="6"/>
      <c r="I1" s="6"/>
      <c r="J1" s="6"/>
      <c r="K1" s="6"/>
      <c r="L1" s="6"/>
    </row>
    <row r="2" spans="1:12" ht="24" customHeight="1" x14ac:dyDescent="0.25">
      <c r="A2" s="6"/>
      <c r="B2" s="63" t="str">
        <f>"Site: "&amp;Scores!B6&amp;"   |   Audit date: "&amp;TEXT(Scores!B4,"dd mmm yyyy")&amp;"   |   Auditor: "&amp;Scores!B5</f>
        <v>Site: Illustrative plant   |   Audit date: 05 Oct 2026   |   Auditor: Safety coordinator</v>
      </c>
      <c r="C2" s="6"/>
      <c r="D2" s="6"/>
      <c r="E2" s="6"/>
      <c r="F2" s="6"/>
      <c r="G2" s="6"/>
      <c r="H2" s="6"/>
      <c r="I2" s="6"/>
      <c r="J2" s="6"/>
      <c r="K2" s="6"/>
      <c r="L2" s="6"/>
    </row>
    <row r="3" spans="1:12" ht="14.1" customHeight="1" thickBot="1" x14ac:dyDescent="0.3">
      <c r="A3" s="1"/>
      <c r="B3" s="1"/>
      <c r="C3" s="1"/>
      <c r="D3" s="1"/>
      <c r="E3" s="1"/>
      <c r="F3" s="1"/>
      <c r="G3" s="1"/>
      <c r="H3" s="1"/>
      <c r="I3" s="1"/>
      <c r="J3" s="1"/>
      <c r="K3" s="1"/>
      <c r="L3" s="1"/>
    </row>
    <row r="4" spans="1:12" ht="24" customHeight="1" thickTop="1" x14ac:dyDescent="0.25">
      <c r="A4" s="1"/>
      <c r="B4" s="66" t="s">
        <v>117</v>
      </c>
      <c r="C4" s="68"/>
      <c r="D4" s="66" t="s">
        <v>118</v>
      </c>
      <c r="E4" s="68"/>
      <c r="F4" s="66" t="s">
        <v>119</v>
      </c>
      <c r="G4" s="68"/>
      <c r="H4" s="66" t="s">
        <v>120</v>
      </c>
      <c r="I4" s="68"/>
      <c r="J4" s="66" t="s">
        <v>121</v>
      </c>
      <c r="K4" s="64"/>
      <c r="L4" s="1"/>
    </row>
    <row r="5" spans="1:12" ht="44.1" customHeight="1" x14ac:dyDescent="0.25">
      <c r="A5" s="1"/>
      <c r="B5" s="70">
        <f>Scores!B21</f>
        <v>0.7734375</v>
      </c>
      <c r="C5" s="69"/>
      <c r="D5" s="72" t="str">
        <f>IF(Scores!B27="","",IF(LEFT(Scores!B27,4)="FAIL","FAIL",Scores!B27))</f>
        <v>FAIL</v>
      </c>
      <c r="E5" s="69"/>
      <c r="F5" s="73">
        <f ca="1">C13+D13</f>
        <v>11</v>
      </c>
      <c r="G5" s="69"/>
      <c r="H5" s="73">
        <f ca="1">D13</f>
        <v>1</v>
      </c>
      <c r="I5" s="69"/>
      <c r="J5" s="71" t="str">
        <f>G18</f>
        <v>n/a</v>
      </c>
      <c r="K5" s="65"/>
      <c r="L5" s="1"/>
    </row>
    <row r="6" spans="1:12" ht="21.95" customHeight="1" x14ac:dyDescent="0.25">
      <c r="A6" s="1"/>
      <c r="B6" s="67" t="str">
        <f>Scores!E21&amp;""</f>
        <v>Needs improvement</v>
      </c>
      <c r="C6" s="69"/>
      <c r="D6" s="67" t="str">
        <f>IF(Scores!B24&gt;0,Scores!B24&amp;" critical "&amp;IF(Scores!B24=1,"finding","findings"),"No critical findings")</f>
        <v>1 critical finding</v>
      </c>
      <c r="E6" s="69"/>
      <c r="F6" s="67" t="str">
        <f>"of "&amp;G13&amp;" logged"</f>
        <v>of 11 logged</v>
      </c>
      <c r="G6" s="69"/>
      <c r="H6" s="67" t="str">
        <f ca="1">IF(D13=0,"None overdue","Up to "&amp;MAX(Findings[Days overdue])&amp;" days late")</f>
        <v>Up to 1 days late</v>
      </c>
      <c r="I6" s="69"/>
      <c r="J6" s="67" t="str">
        <f>G16&amp;" closed"</f>
        <v>0 closed</v>
      </c>
      <c r="K6" s="65"/>
      <c r="L6" s="1"/>
    </row>
    <row r="7" spans="1:12" ht="14.1" customHeight="1" x14ac:dyDescent="0.25">
      <c r="A7" s="1"/>
      <c r="B7" s="1"/>
      <c r="C7" s="1"/>
      <c r="D7" s="1"/>
      <c r="E7" s="1"/>
      <c r="F7" s="1"/>
      <c r="G7" s="1"/>
      <c r="H7" s="1"/>
      <c r="I7" s="1"/>
      <c r="J7" s="1"/>
      <c r="K7" s="1"/>
      <c r="L7" s="1"/>
    </row>
    <row r="8" spans="1:12" ht="16.5" thickBot="1" x14ac:dyDescent="0.3">
      <c r="A8" s="1"/>
      <c r="B8" s="34" t="s">
        <v>122</v>
      </c>
      <c r="C8" s="34"/>
      <c r="D8" s="34"/>
      <c r="E8" s="34"/>
      <c r="F8" s="34"/>
      <c r="G8" s="34"/>
      <c r="H8" s="34"/>
      <c r="I8" s="34"/>
      <c r="J8" s="34"/>
      <c r="K8" s="34"/>
      <c r="L8" s="1"/>
    </row>
    <row r="9" spans="1:12" ht="30" customHeight="1" x14ac:dyDescent="0.25">
      <c r="A9" s="1"/>
      <c r="B9" s="75" t="s">
        <v>70</v>
      </c>
      <c r="C9" s="74" t="s">
        <v>89</v>
      </c>
      <c r="D9" s="74" t="s">
        <v>90</v>
      </c>
      <c r="E9" s="74" t="s">
        <v>91</v>
      </c>
      <c r="F9" s="74" t="s">
        <v>92</v>
      </c>
      <c r="G9" s="74" t="s">
        <v>88</v>
      </c>
      <c r="H9" s="1"/>
      <c r="I9" s="1"/>
      <c r="J9" s="1"/>
      <c r="K9" s="1"/>
      <c r="L9" s="1"/>
    </row>
    <row r="10" spans="1:12" ht="21.95" customHeight="1" x14ac:dyDescent="0.25">
      <c r="A10" s="1"/>
      <c r="B10" s="10" t="s">
        <v>63</v>
      </c>
      <c r="C10" s="76">
        <f ca="1">COUNTIFS(Findings[Grade],$B10,Findings[Status],C$9)</f>
        <v>0</v>
      </c>
      <c r="D10" s="76">
        <f ca="1">COUNTIFS(Findings[Grade],$B10,Findings[Status],D$9)</f>
        <v>1</v>
      </c>
      <c r="E10" s="76">
        <f ca="1">COUNTIFS(Findings[Grade],$B10,Findings[Status],E$9)</f>
        <v>0</v>
      </c>
      <c r="F10" s="76">
        <f ca="1">COUNTIFS(Findings[Grade],$B10,Findings[Status],F$9)</f>
        <v>0</v>
      </c>
      <c r="G10" s="76">
        <f>COUNTIF(Findings[Grade],$B10)</f>
        <v>1</v>
      </c>
      <c r="H10" s="1"/>
      <c r="I10" s="1"/>
      <c r="J10" s="1"/>
      <c r="K10" s="1"/>
      <c r="L10" s="1"/>
    </row>
    <row r="11" spans="1:12" ht="21.95" customHeight="1" x14ac:dyDescent="0.25">
      <c r="A11" s="1"/>
      <c r="B11" s="11" t="s">
        <v>64</v>
      </c>
      <c r="C11" s="77">
        <f ca="1">COUNTIFS(Findings[Grade],$B11,Findings[Status],C$9)</f>
        <v>2</v>
      </c>
      <c r="D11" s="77">
        <f ca="1">COUNTIFS(Findings[Grade],$B11,Findings[Status],D$9)</f>
        <v>0</v>
      </c>
      <c r="E11" s="77">
        <f ca="1">COUNTIFS(Findings[Grade],$B11,Findings[Status],E$9)</f>
        <v>0</v>
      </c>
      <c r="F11" s="77">
        <f ca="1">COUNTIFS(Findings[Grade],$B11,Findings[Status],F$9)</f>
        <v>0</v>
      </c>
      <c r="G11" s="77">
        <f>COUNTIF(Findings[Grade],$B11)</f>
        <v>2</v>
      </c>
      <c r="H11" s="1"/>
      <c r="I11" s="1"/>
      <c r="J11" s="1"/>
      <c r="K11" s="1"/>
      <c r="L11" s="1"/>
    </row>
    <row r="12" spans="1:12" ht="21.95" customHeight="1" thickBot="1" x14ac:dyDescent="0.3">
      <c r="A12" s="1"/>
      <c r="B12" s="12" t="s">
        <v>65</v>
      </c>
      <c r="C12" s="78">
        <f ca="1">COUNTIFS(Findings[Grade],$B12,Findings[Status],C$9)</f>
        <v>8</v>
      </c>
      <c r="D12" s="78">
        <f ca="1">COUNTIFS(Findings[Grade],$B12,Findings[Status],D$9)</f>
        <v>0</v>
      </c>
      <c r="E12" s="78">
        <f ca="1">COUNTIFS(Findings[Grade],$B12,Findings[Status],E$9)</f>
        <v>0</v>
      </c>
      <c r="F12" s="78">
        <f ca="1">COUNTIFS(Findings[Grade],$B12,Findings[Status],F$9)</f>
        <v>0</v>
      </c>
      <c r="G12" s="78">
        <f>COUNTIF(Findings[Grade],$B12)</f>
        <v>8</v>
      </c>
      <c r="H12" s="1"/>
      <c r="I12" s="1"/>
      <c r="J12" s="1"/>
      <c r="K12" s="1"/>
      <c r="L12" s="1"/>
    </row>
    <row r="13" spans="1:12" ht="21.95" customHeight="1" x14ac:dyDescent="0.25">
      <c r="A13" s="1"/>
      <c r="B13" s="22" t="s">
        <v>93</v>
      </c>
      <c r="C13" s="79">
        <f ca="1">SUM(C10:C12)</f>
        <v>10</v>
      </c>
      <c r="D13" s="79">
        <f ca="1">SUM(D10:D12)</f>
        <v>1</v>
      </c>
      <c r="E13" s="79">
        <f ca="1">SUM(E10:E12)</f>
        <v>0</v>
      </c>
      <c r="F13" s="79">
        <f ca="1">SUM(F10:F12)</f>
        <v>0</v>
      </c>
      <c r="G13" s="79">
        <f>SUM(G10:G12)</f>
        <v>11</v>
      </c>
      <c r="H13" s="1"/>
      <c r="I13" s="1"/>
      <c r="J13" s="1"/>
      <c r="K13" s="1"/>
      <c r="L13" s="1"/>
    </row>
    <row r="14" spans="1:12" x14ac:dyDescent="0.25">
      <c r="A14" s="1"/>
      <c r="B14" s="1"/>
      <c r="C14" s="1"/>
      <c r="D14" s="1"/>
      <c r="E14" s="1"/>
      <c r="F14" s="1"/>
      <c r="G14" s="1"/>
      <c r="H14" s="1"/>
      <c r="I14" s="1"/>
      <c r="J14" s="1"/>
      <c r="K14" s="1"/>
      <c r="L14" s="1"/>
    </row>
    <row r="15" spans="1:12" ht="16.5" thickBot="1" x14ac:dyDescent="0.3">
      <c r="A15" s="1"/>
      <c r="B15" s="80" t="s">
        <v>123</v>
      </c>
      <c r="C15" s="80"/>
      <c r="D15" s="80"/>
      <c r="E15" s="80"/>
      <c r="F15" s="80"/>
      <c r="G15" s="80"/>
      <c r="H15" s="34"/>
      <c r="I15" s="34"/>
      <c r="J15" s="34"/>
      <c r="K15" s="34"/>
      <c r="L15" s="1"/>
    </row>
    <row r="16" spans="1:12" ht="21.95" customHeight="1" x14ac:dyDescent="0.25">
      <c r="A16" s="1"/>
      <c r="B16" s="81" t="s">
        <v>124</v>
      </c>
      <c r="C16" s="81"/>
      <c r="D16" s="81"/>
      <c r="E16" s="81"/>
      <c r="F16" s="81"/>
      <c r="G16" s="82">
        <f>COUNT(Findings[Date closed])</f>
        <v>0</v>
      </c>
      <c r="H16" s="1"/>
      <c r="I16" s="1"/>
      <c r="J16" s="1"/>
      <c r="K16" s="1"/>
      <c r="L16" s="1"/>
    </row>
    <row r="17" spans="1:12" ht="21.95" customHeight="1" x14ac:dyDescent="0.25">
      <c r="A17" s="1"/>
      <c r="B17" s="11" t="s">
        <v>94</v>
      </c>
      <c r="C17" s="11"/>
      <c r="D17" s="11"/>
      <c r="E17" s="11"/>
      <c r="F17" s="11"/>
      <c r="G17" s="83" cm="1">
        <f t="array" ref="G17">SUMPRODUCT((Findings[Date closed]&lt;&gt;"")*(Findings[Due date]&lt;&gt;"")*(Findings[Date closed]&lt;=Findings[Due date]))</f>
        <v>0</v>
      </c>
      <c r="H17" s="1"/>
      <c r="I17" s="1"/>
      <c r="J17" s="1"/>
      <c r="K17" s="1"/>
      <c r="L17" s="1"/>
    </row>
    <row r="18" spans="1:12" ht="21.95" customHeight="1" x14ac:dyDescent="0.25">
      <c r="A18" s="1"/>
      <c r="B18" s="11" t="s">
        <v>125</v>
      </c>
      <c r="C18" s="11"/>
      <c r="D18" s="11"/>
      <c r="E18" s="11"/>
      <c r="F18" s="11"/>
      <c r="G18" s="84" t="str">
        <f>IF(G16=0,"n/a",G17/G16)</f>
        <v>n/a</v>
      </c>
      <c r="H18" s="1"/>
      <c r="I18" s="1"/>
      <c r="J18" s="1"/>
      <c r="K18" s="1"/>
      <c r="L18" s="1"/>
    </row>
    <row r="19" spans="1:12" ht="21.95" customHeight="1" x14ac:dyDescent="0.25">
      <c r="A19" s="1"/>
      <c r="B19" s="11" t="s">
        <v>126</v>
      </c>
      <c r="C19" s="11"/>
      <c r="D19" s="11"/>
      <c r="E19" s="11"/>
      <c r="F19" s="11"/>
      <c r="G19" s="83">
        <f ca="1">E13</f>
        <v>0</v>
      </c>
      <c r="H19" s="1"/>
      <c r="I19" s="1"/>
      <c r="J19" s="1"/>
      <c r="K19" s="1"/>
      <c r="L19" s="1"/>
    </row>
    <row r="20" spans="1:12" ht="21.95" customHeight="1" x14ac:dyDescent="0.25">
      <c r="A20" s="1"/>
      <c r="B20" s="11" t="str">
        <f>"Open findings older than "&amp;Ageing_Days&amp;" days"</f>
        <v>Open findings older than 30 days</v>
      </c>
      <c r="C20" s="11"/>
      <c r="D20" s="11"/>
      <c r="E20" s="11"/>
      <c r="F20" s="11"/>
      <c r="G20" s="83" cm="1">
        <f t="array" aca="1" ref="G20" ca="1">SUMPRODUCT((Findings[Date found]&lt;&gt;"")*(Findings[Date closed]="")*(TODAY()-Findings[Date found]&gt;Ageing_Days))</f>
        <v>0</v>
      </c>
      <c r="H20" s="1"/>
      <c r="I20" s="1"/>
      <c r="J20" s="1"/>
      <c r="K20" s="1"/>
      <c r="L20" s="1"/>
    </row>
    <row r="21" spans="1:12" x14ac:dyDescent="0.25">
      <c r="A21" s="1"/>
      <c r="B21" s="1"/>
      <c r="C21" s="1"/>
      <c r="D21" s="1"/>
      <c r="E21" s="1"/>
      <c r="F21" s="1"/>
      <c r="G21" s="1"/>
      <c r="H21" s="1"/>
      <c r="I21" s="1"/>
      <c r="J21" s="1"/>
      <c r="K21" s="1"/>
      <c r="L21" s="1"/>
    </row>
    <row r="22" spans="1:12" ht="16.5" thickBot="1" x14ac:dyDescent="0.3">
      <c r="A22" s="1"/>
      <c r="B22" s="34" t="s">
        <v>127</v>
      </c>
      <c r="C22" s="34"/>
      <c r="D22" s="34"/>
      <c r="E22" s="34"/>
      <c r="F22" s="34"/>
      <c r="G22" s="34"/>
      <c r="H22" s="34"/>
      <c r="I22" s="34"/>
      <c r="J22" s="34"/>
      <c r="K22" s="34"/>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98" t="s">
        <v>157</v>
      </c>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conditionalFormatting sqref="B10:B12">
    <cfRule type="expression" dxfId="31" priority="7">
      <formula>$B10="Critical"</formula>
    </cfRule>
  </conditionalFormatting>
  <conditionalFormatting sqref="D10:D12">
    <cfRule type="expression" dxfId="30" priority="6">
      <formula>D10&gt;0</formula>
    </cfRule>
  </conditionalFormatting>
  <conditionalFormatting sqref="D5:E6">
    <cfRule type="expression" dxfId="29" priority="1">
      <formula>$D$5="FAIL"</formula>
    </cfRule>
    <cfRule type="expression" dxfId="28" priority="2">
      <formula>$D$5="Poor"</formula>
    </cfRule>
    <cfRule type="expression" dxfId="27" priority="3">
      <formula>$D$5="Needs improvement"</formula>
    </cfRule>
    <cfRule type="expression" dxfId="26" priority="4">
      <formula>$D$5="Good"</formula>
    </cfRule>
  </conditionalFormatting>
  <conditionalFormatting sqref="H5:I5">
    <cfRule type="expression" dxfId="25" priority="5">
      <formula>$H$5&gt;0</formula>
    </cfRule>
  </conditionalFormatting>
  <printOptions horizontalCentered="1"/>
  <pageMargins left="0.5" right="0.5" top="0.59722222222222221" bottom="0.69444444444444442" header="0.5" footer="0.5"/>
  <pageSetup paperSize="0" fitToHeight="0" orientation="portrait" horizontalDpi="0" verticalDpi="0" copies="0"/>
  <headerFooter>
    <oddFooter>&amp;C&amp;A  |  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75B5"/>
    <pageSetUpPr fitToPage="1"/>
  </sheetPr>
  <dimension ref="A1:H10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40" customWidth="1"/>
    <col min="2" max="2" width="81.85546875" customWidth="1"/>
    <col min="3" max="3" width="13" customWidth="1"/>
    <col min="4" max="4" width="13.28515625" customWidth="1"/>
    <col min="5" max="6" width="14.28515625" customWidth="1"/>
    <col min="7" max="7" width="19" customWidth="1"/>
    <col min="8" max="8" width="57.140625" customWidth="1"/>
  </cols>
  <sheetData>
    <row r="1" spans="1:8" ht="30" customHeight="1" x14ac:dyDescent="0.25">
      <c r="A1" s="42" t="s">
        <v>1</v>
      </c>
      <c r="B1" s="41"/>
      <c r="C1" s="41"/>
      <c r="D1" s="41"/>
      <c r="E1" s="41"/>
      <c r="F1" s="41"/>
      <c r="G1" s="41"/>
      <c r="H1" s="41"/>
    </row>
    <row r="2" spans="1:8" x14ac:dyDescent="0.25">
      <c r="A2" s="43" t="s">
        <v>114</v>
      </c>
      <c r="B2" s="41"/>
      <c r="C2" s="41"/>
      <c r="D2" s="41"/>
      <c r="E2" s="41"/>
      <c r="F2" s="41"/>
      <c r="G2" s="41"/>
      <c r="H2" s="41"/>
    </row>
    <row r="3" spans="1:8" x14ac:dyDescent="0.25">
      <c r="A3" s="41"/>
      <c r="B3" s="41"/>
      <c r="C3" s="41"/>
      <c r="D3" s="41"/>
      <c r="E3" s="41"/>
      <c r="F3" s="41"/>
      <c r="G3" s="41"/>
      <c r="H3" s="41"/>
    </row>
    <row r="4" spans="1:8" ht="30" customHeight="1" x14ac:dyDescent="0.25">
      <c r="A4" s="44" t="s">
        <v>2</v>
      </c>
      <c r="B4" s="44" t="s">
        <v>3</v>
      </c>
      <c r="C4" s="45" t="s">
        <v>4</v>
      </c>
      <c r="D4" s="45" t="s">
        <v>5</v>
      </c>
      <c r="E4" s="45" t="s">
        <v>6</v>
      </c>
      <c r="F4" s="45" t="s">
        <v>7</v>
      </c>
      <c r="G4" s="45" t="s">
        <v>8</v>
      </c>
      <c r="H4" s="45" t="s">
        <v>9</v>
      </c>
    </row>
    <row r="5" spans="1:8" ht="21" customHeight="1" x14ac:dyDescent="0.25">
      <c r="A5" s="46" t="s">
        <v>10</v>
      </c>
      <c r="B5" s="46" t="s">
        <v>11</v>
      </c>
      <c r="C5" s="54">
        <v>1</v>
      </c>
      <c r="D5" s="52" t="s">
        <v>12</v>
      </c>
      <c r="E5" s="48">
        <f>IF(OR(Checklist[[#This Row],[Result]]="",Checklist[[#This Row],[Result]]="N/A",Checklist[[#This Row],[Weight]]=""),"",Checklist[[#This Row],[Weight]]*IF(Checklist[[#This Row],[Result]]="Yes",1,IF(Checklist[[#This Row],[Result]]="Partial",Partial_Credit,0)))</f>
        <v>1</v>
      </c>
      <c r="F5" s="48">
        <f>IF(OR(Checklist[[#This Row],[Result]]="",Checklist[[#This Row],[Result]]="N/A",Checklist[[#This Row],[Weight]]=""),"",Checklist[[#This Row],[Weight]])</f>
        <v>1</v>
      </c>
      <c r="G5" s="49" t="str">
        <f>IF(Checklist[[#This Row],[Result]]="No",IF(Checklist[[#This Row],[Weight]]=3,"Critical",IF(Checklist[[#This Row],[Weight]]=2,"Major","Minor")),IF(Checklist[[#This Row],[Result]]="Partial","Minor",""))</f>
        <v/>
      </c>
      <c r="H5" s="46"/>
    </row>
    <row r="6" spans="1:8" ht="21" customHeight="1" x14ac:dyDescent="0.25">
      <c r="A6" s="47" t="s">
        <v>10</v>
      </c>
      <c r="B6" s="47" t="s">
        <v>13</v>
      </c>
      <c r="C6" s="55">
        <v>2</v>
      </c>
      <c r="D6" s="53" t="s">
        <v>12</v>
      </c>
      <c r="E6" s="50">
        <f>IF(OR(Checklist[[#This Row],[Result]]="",Checklist[[#This Row],[Result]]="N/A",Checklist[[#This Row],[Weight]]=""),"",Checklist[[#This Row],[Weight]]*IF(Checklist[[#This Row],[Result]]="Yes",1,IF(Checklist[[#This Row],[Result]]="Partial",Partial_Credit,0)))</f>
        <v>2</v>
      </c>
      <c r="F6" s="50">
        <f>IF(OR(Checklist[[#This Row],[Result]]="",Checklist[[#This Row],[Result]]="N/A",Checklist[[#This Row],[Weight]]=""),"",Checklist[[#This Row],[Weight]])</f>
        <v>2</v>
      </c>
      <c r="G6" s="51" t="str">
        <f>IF(Checklist[[#This Row],[Result]]="No",IF(Checklist[[#This Row],[Weight]]=3,"Critical",IF(Checklist[[#This Row],[Weight]]=2,"Major","Minor")),IF(Checklist[[#This Row],[Result]]="Partial","Minor",""))</f>
        <v/>
      </c>
      <c r="H6" s="47"/>
    </row>
    <row r="7" spans="1:8" ht="21" customHeight="1" x14ac:dyDescent="0.25">
      <c r="A7" s="47" t="s">
        <v>10</v>
      </c>
      <c r="B7" s="47" t="s">
        <v>14</v>
      </c>
      <c r="C7" s="55">
        <v>3</v>
      </c>
      <c r="D7" s="53" t="s">
        <v>12</v>
      </c>
      <c r="E7" s="50">
        <f>IF(OR(Checklist[[#This Row],[Result]]="",Checklist[[#This Row],[Result]]="N/A",Checklist[[#This Row],[Weight]]=""),"",Checklist[[#This Row],[Weight]]*IF(Checklist[[#This Row],[Result]]="Yes",1,IF(Checklist[[#This Row],[Result]]="Partial",Partial_Credit,0)))</f>
        <v>3</v>
      </c>
      <c r="F7" s="50">
        <f>IF(OR(Checklist[[#This Row],[Result]]="",Checklist[[#This Row],[Result]]="N/A",Checklist[[#This Row],[Weight]]=""),"",Checklist[[#This Row],[Weight]])</f>
        <v>3</v>
      </c>
      <c r="G7" s="51" t="str">
        <f>IF(Checklist[[#This Row],[Result]]="No",IF(Checklist[[#This Row],[Weight]]=3,"Critical",IF(Checklist[[#This Row],[Weight]]=2,"Major","Minor")),IF(Checklist[[#This Row],[Result]]="Partial","Minor",""))</f>
        <v/>
      </c>
      <c r="H7" s="47"/>
    </row>
    <row r="8" spans="1:8" ht="21" customHeight="1" x14ac:dyDescent="0.25">
      <c r="A8" s="47" t="s">
        <v>10</v>
      </c>
      <c r="B8" s="47" t="s">
        <v>15</v>
      </c>
      <c r="C8" s="55">
        <v>1</v>
      </c>
      <c r="D8" s="53" t="s">
        <v>16</v>
      </c>
      <c r="E8" s="50">
        <f>IF(OR(Checklist[[#This Row],[Result]]="",Checklist[[#This Row],[Result]]="N/A",Checklist[[#This Row],[Weight]]=""),"",Checklist[[#This Row],[Weight]]*IF(Checklist[[#This Row],[Result]]="Yes",1,IF(Checklist[[#This Row],[Result]]="Partial",Partial_Credit,0)))</f>
        <v>0.5</v>
      </c>
      <c r="F8" s="50">
        <f>IF(OR(Checklist[[#This Row],[Result]]="",Checklist[[#This Row],[Result]]="N/A",Checklist[[#This Row],[Weight]]=""),"",Checklist[[#This Row],[Weight]])</f>
        <v>1</v>
      </c>
      <c r="G8" s="51" t="str">
        <f>IF(Checklist[[#This Row],[Result]]="No",IF(Checklist[[#This Row],[Weight]]=3,"Critical",IF(Checklist[[#This Row],[Weight]]=2,"Major","Minor")),IF(Checklist[[#This Row],[Result]]="Partial","Minor",""))</f>
        <v>Minor</v>
      </c>
      <c r="H8" s="47"/>
    </row>
    <row r="9" spans="1:8" ht="21" customHeight="1" x14ac:dyDescent="0.25">
      <c r="A9" s="47" t="s">
        <v>17</v>
      </c>
      <c r="B9" s="47" t="s">
        <v>18</v>
      </c>
      <c r="C9" s="55">
        <v>3</v>
      </c>
      <c r="D9" s="53" t="s">
        <v>16</v>
      </c>
      <c r="E9" s="50">
        <f>IF(OR(Checklist[[#This Row],[Result]]="",Checklist[[#This Row],[Result]]="N/A",Checklist[[#This Row],[Weight]]=""),"",Checklist[[#This Row],[Weight]]*IF(Checklist[[#This Row],[Result]]="Yes",1,IF(Checklist[[#This Row],[Result]]="Partial",Partial_Credit,0)))</f>
        <v>1.5</v>
      </c>
      <c r="F9" s="50">
        <f>IF(OR(Checklist[[#This Row],[Result]]="",Checklist[[#This Row],[Result]]="N/A",Checklist[[#This Row],[Weight]]=""),"",Checklist[[#This Row],[Weight]])</f>
        <v>3</v>
      </c>
      <c r="G9" s="51" t="str">
        <f>IF(Checklist[[#This Row],[Result]]="No",IF(Checklist[[#This Row],[Weight]]=3,"Critical",IF(Checklist[[#This Row],[Weight]]=2,"Major","Minor")),IF(Checklist[[#This Row],[Result]]="Partial","Minor",""))</f>
        <v>Minor</v>
      </c>
      <c r="H9" s="47"/>
    </row>
    <row r="10" spans="1:8" ht="21" customHeight="1" x14ac:dyDescent="0.25">
      <c r="A10" s="47" t="s">
        <v>17</v>
      </c>
      <c r="B10" s="47" t="s">
        <v>19</v>
      </c>
      <c r="C10" s="55">
        <v>2</v>
      </c>
      <c r="D10" s="53" t="s">
        <v>20</v>
      </c>
      <c r="E10" s="50">
        <f>IF(OR(Checklist[[#This Row],[Result]]="",Checklist[[#This Row],[Result]]="N/A",Checklist[[#This Row],[Weight]]=""),"",Checklist[[#This Row],[Weight]]*IF(Checklist[[#This Row],[Result]]="Yes",1,IF(Checklist[[#This Row],[Result]]="Partial",Partial_Credit,0)))</f>
        <v>0</v>
      </c>
      <c r="F10" s="50">
        <f>IF(OR(Checklist[[#This Row],[Result]]="",Checklist[[#This Row],[Result]]="N/A",Checklist[[#This Row],[Weight]]=""),"",Checklist[[#This Row],[Weight]])</f>
        <v>2</v>
      </c>
      <c r="G10" s="51" t="str">
        <f>IF(Checklist[[#This Row],[Result]]="No",IF(Checklist[[#This Row],[Weight]]=3,"Critical",IF(Checklist[[#This Row],[Weight]]=2,"Major","Minor")),IF(Checklist[[#This Row],[Result]]="Partial","Minor",""))</f>
        <v>Major</v>
      </c>
      <c r="H10" s="47"/>
    </row>
    <row r="11" spans="1:8" ht="21" customHeight="1" x14ac:dyDescent="0.25">
      <c r="A11" s="47" t="s">
        <v>17</v>
      </c>
      <c r="B11" s="47" t="s">
        <v>21</v>
      </c>
      <c r="C11" s="55">
        <v>2</v>
      </c>
      <c r="D11" s="53" t="s">
        <v>16</v>
      </c>
      <c r="E11" s="50">
        <f>IF(OR(Checklist[[#This Row],[Result]]="",Checklist[[#This Row],[Result]]="N/A",Checklist[[#This Row],[Weight]]=""),"",Checklist[[#This Row],[Weight]]*IF(Checklist[[#This Row],[Result]]="Yes",1,IF(Checklist[[#This Row],[Result]]="Partial",Partial_Credit,0)))</f>
        <v>1</v>
      </c>
      <c r="F11" s="50">
        <f>IF(OR(Checklist[[#This Row],[Result]]="",Checklist[[#This Row],[Result]]="N/A",Checklist[[#This Row],[Weight]]=""),"",Checklist[[#This Row],[Weight]])</f>
        <v>2</v>
      </c>
      <c r="G11" s="51" t="str">
        <f>IF(Checklist[[#This Row],[Result]]="No",IF(Checklist[[#This Row],[Weight]]=3,"Critical",IF(Checklist[[#This Row],[Weight]]=2,"Major","Minor")),IF(Checklist[[#This Row],[Result]]="Partial","Minor",""))</f>
        <v>Minor</v>
      </c>
      <c r="H11" s="47"/>
    </row>
    <row r="12" spans="1:8" ht="21" customHeight="1" x14ac:dyDescent="0.25">
      <c r="A12" s="47" t="s">
        <v>17</v>
      </c>
      <c r="B12" s="47" t="s">
        <v>22</v>
      </c>
      <c r="C12" s="55">
        <v>3</v>
      </c>
      <c r="D12" s="53" t="s">
        <v>12</v>
      </c>
      <c r="E12" s="50">
        <f>IF(OR(Checklist[[#This Row],[Result]]="",Checklist[[#This Row],[Result]]="N/A",Checklist[[#This Row],[Weight]]=""),"",Checklist[[#This Row],[Weight]]*IF(Checklist[[#This Row],[Result]]="Yes",1,IF(Checklist[[#This Row],[Result]]="Partial",Partial_Credit,0)))</f>
        <v>3</v>
      </c>
      <c r="F12" s="50">
        <f>IF(OR(Checklist[[#This Row],[Result]]="",Checklist[[#This Row],[Result]]="N/A",Checklist[[#This Row],[Weight]]=""),"",Checklist[[#This Row],[Weight]])</f>
        <v>3</v>
      </c>
      <c r="G12" s="51" t="str">
        <f>IF(Checklist[[#This Row],[Result]]="No",IF(Checklist[[#This Row],[Weight]]=3,"Critical",IF(Checklist[[#This Row],[Weight]]=2,"Major","Minor")),IF(Checklist[[#This Row],[Result]]="Partial","Minor",""))</f>
        <v/>
      </c>
      <c r="H12" s="47"/>
    </row>
    <row r="13" spans="1:8" ht="21" customHeight="1" x14ac:dyDescent="0.25">
      <c r="A13" s="47" t="s">
        <v>23</v>
      </c>
      <c r="B13" s="47" t="s">
        <v>24</v>
      </c>
      <c r="C13" s="55">
        <v>3</v>
      </c>
      <c r="D13" s="53" t="s">
        <v>12</v>
      </c>
      <c r="E13" s="50">
        <f>IF(OR(Checklist[[#This Row],[Result]]="",Checklist[[#This Row],[Result]]="N/A",Checklist[[#This Row],[Weight]]=""),"",Checklist[[#This Row],[Weight]]*IF(Checklist[[#This Row],[Result]]="Yes",1,IF(Checklist[[#This Row],[Result]]="Partial",Partial_Credit,0)))</f>
        <v>3</v>
      </c>
      <c r="F13" s="50">
        <f>IF(OR(Checklist[[#This Row],[Result]]="",Checklist[[#This Row],[Result]]="N/A",Checklist[[#This Row],[Weight]]=""),"",Checklist[[#This Row],[Weight]])</f>
        <v>3</v>
      </c>
      <c r="G13" s="51" t="str">
        <f>IF(Checklist[[#This Row],[Result]]="No",IF(Checklist[[#This Row],[Weight]]=3,"Critical",IF(Checklist[[#This Row],[Weight]]=2,"Major","Minor")),IF(Checklist[[#This Row],[Result]]="Partial","Minor",""))</f>
        <v/>
      </c>
      <c r="H13" s="47"/>
    </row>
    <row r="14" spans="1:8" ht="21" customHeight="1" x14ac:dyDescent="0.25">
      <c r="A14" s="47" t="s">
        <v>23</v>
      </c>
      <c r="B14" s="47" t="s">
        <v>25</v>
      </c>
      <c r="C14" s="55">
        <v>3</v>
      </c>
      <c r="D14" s="53" t="s">
        <v>12</v>
      </c>
      <c r="E14" s="50">
        <f>IF(OR(Checklist[[#This Row],[Result]]="",Checklist[[#This Row],[Result]]="N/A",Checklist[[#This Row],[Weight]]=""),"",Checklist[[#This Row],[Weight]]*IF(Checklist[[#This Row],[Result]]="Yes",1,IF(Checklist[[#This Row],[Result]]="Partial",Partial_Credit,0)))</f>
        <v>3</v>
      </c>
      <c r="F14" s="50">
        <f>IF(OR(Checklist[[#This Row],[Result]]="",Checklist[[#This Row],[Result]]="N/A",Checklist[[#This Row],[Weight]]=""),"",Checklist[[#This Row],[Weight]])</f>
        <v>3</v>
      </c>
      <c r="G14" s="51" t="str">
        <f>IF(Checklist[[#This Row],[Result]]="No",IF(Checklist[[#This Row],[Weight]]=3,"Critical",IF(Checklist[[#This Row],[Weight]]=2,"Major","Minor")),IF(Checklist[[#This Row],[Result]]="Partial","Minor",""))</f>
        <v/>
      </c>
      <c r="H14" s="47"/>
    </row>
    <row r="15" spans="1:8" ht="21" customHeight="1" x14ac:dyDescent="0.25">
      <c r="A15" s="47" t="s">
        <v>23</v>
      </c>
      <c r="B15" s="47" t="s">
        <v>26</v>
      </c>
      <c r="C15" s="55">
        <v>3</v>
      </c>
      <c r="D15" s="53" t="s">
        <v>20</v>
      </c>
      <c r="E15" s="50">
        <f>IF(OR(Checklist[[#This Row],[Result]]="",Checklist[[#This Row],[Result]]="N/A",Checklist[[#This Row],[Weight]]=""),"",Checklist[[#This Row],[Weight]]*IF(Checklist[[#This Row],[Result]]="Yes",1,IF(Checklist[[#This Row],[Result]]="Partial",Partial_Credit,0)))</f>
        <v>0</v>
      </c>
      <c r="F15" s="50">
        <f>IF(OR(Checklist[[#This Row],[Result]]="",Checklist[[#This Row],[Result]]="N/A",Checklist[[#This Row],[Weight]]=""),"",Checklist[[#This Row],[Weight]])</f>
        <v>3</v>
      </c>
      <c r="G15" s="51" t="str">
        <f>IF(Checklist[[#This Row],[Result]]="No",IF(Checklist[[#This Row],[Weight]]=3,"Critical",IF(Checklist[[#This Row],[Weight]]=2,"Major","Minor")),IF(Checklist[[#This Row],[Result]]="Partial","Minor",""))</f>
        <v>Critical</v>
      </c>
      <c r="H15" s="47"/>
    </row>
    <row r="16" spans="1:8" ht="21" customHeight="1" x14ac:dyDescent="0.25">
      <c r="A16" s="47" t="s">
        <v>23</v>
      </c>
      <c r="B16" s="47" t="s">
        <v>27</v>
      </c>
      <c r="C16" s="55">
        <v>2</v>
      </c>
      <c r="D16" s="53" t="s">
        <v>16</v>
      </c>
      <c r="E16" s="50">
        <f>IF(OR(Checklist[[#This Row],[Result]]="",Checklist[[#This Row],[Result]]="N/A",Checklist[[#This Row],[Weight]]=""),"",Checklist[[#This Row],[Weight]]*IF(Checklist[[#This Row],[Result]]="Yes",1,IF(Checklist[[#This Row],[Result]]="Partial",Partial_Credit,0)))</f>
        <v>1</v>
      </c>
      <c r="F16" s="50">
        <f>IF(OR(Checklist[[#This Row],[Result]]="",Checklist[[#This Row],[Result]]="N/A",Checklist[[#This Row],[Weight]]=""),"",Checklist[[#This Row],[Weight]])</f>
        <v>2</v>
      </c>
      <c r="G16" s="51" t="str">
        <f>IF(Checklist[[#This Row],[Result]]="No",IF(Checklist[[#This Row],[Weight]]=3,"Critical",IF(Checklist[[#This Row],[Weight]]=2,"Major","Minor")),IF(Checklist[[#This Row],[Result]]="Partial","Minor",""))</f>
        <v>Minor</v>
      </c>
      <c r="H16" s="47"/>
    </row>
    <row r="17" spans="1:8" ht="21" customHeight="1" x14ac:dyDescent="0.25">
      <c r="A17" s="47" t="s">
        <v>28</v>
      </c>
      <c r="B17" s="47" t="s">
        <v>29</v>
      </c>
      <c r="C17" s="55">
        <v>2</v>
      </c>
      <c r="D17" s="53" t="s">
        <v>12</v>
      </c>
      <c r="E17" s="50">
        <f>IF(OR(Checklist[[#This Row],[Result]]="",Checklist[[#This Row],[Result]]="N/A",Checklist[[#This Row],[Weight]]=""),"",Checklist[[#This Row],[Weight]]*IF(Checklist[[#This Row],[Result]]="Yes",1,IF(Checklist[[#This Row],[Result]]="Partial",Partial_Credit,0)))</f>
        <v>2</v>
      </c>
      <c r="F17" s="50">
        <f>IF(OR(Checklist[[#This Row],[Result]]="",Checklist[[#This Row],[Result]]="N/A",Checklist[[#This Row],[Weight]]=""),"",Checklist[[#This Row],[Weight]])</f>
        <v>2</v>
      </c>
      <c r="G17" s="51" t="str">
        <f>IF(Checklist[[#This Row],[Result]]="No",IF(Checklist[[#This Row],[Weight]]=3,"Critical",IF(Checklist[[#This Row],[Weight]]=2,"Major","Minor")),IF(Checklist[[#This Row],[Result]]="Partial","Minor",""))</f>
        <v/>
      </c>
      <c r="H17" s="47"/>
    </row>
    <row r="18" spans="1:8" ht="21" customHeight="1" x14ac:dyDescent="0.25">
      <c r="A18" s="47" t="s">
        <v>28</v>
      </c>
      <c r="B18" s="47" t="s">
        <v>30</v>
      </c>
      <c r="C18" s="55">
        <v>1</v>
      </c>
      <c r="D18" s="53" t="s">
        <v>16</v>
      </c>
      <c r="E18" s="50">
        <f>IF(OR(Checklist[[#This Row],[Result]]="",Checklist[[#This Row],[Result]]="N/A",Checklist[[#This Row],[Weight]]=""),"",Checklist[[#This Row],[Weight]]*IF(Checklist[[#This Row],[Result]]="Yes",1,IF(Checklist[[#This Row],[Result]]="Partial",Partial_Credit,0)))</f>
        <v>0.5</v>
      </c>
      <c r="F18" s="50">
        <f>IF(OR(Checklist[[#This Row],[Result]]="",Checklist[[#This Row],[Result]]="N/A",Checklist[[#This Row],[Weight]]=""),"",Checklist[[#This Row],[Weight]])</f>
        <v>1</v>
      </c>
      <c r="G18" s="51" t="str">
        <f>IF(Checklist[[#This Row],[Result]]="No",IF(Checklist[[#This Row],[Weight]]=3,"Critical",IF(Checklist[[#This Row],[Weight]]=2,"Major","Minor")),IF(Checklist[[#This Row],[Result]]="Partial","Minor",""))</f>
        <v>Minor</v>
      </c>
      <c r="H18" s="47"/>
    </row>
    <row r="19" spans="1:8" ht="21" customHeight="1" x14ac:dyDescent="0.25">
      <c r="A19" s="47" t="s">
        <v>28</v>
      </c>
      <c r="B19" s="47" t="s">
        <v>31</v>
      </c>
      <c r="C19" s="55">
        <v>1</v>
      </c>
      <c r="D19" s="53" t="s">
        <v>12</v>
      </c>
      <c r="E19" s="50">
        <f>IF(OR(Checklist[[#This Row],[Result]]="",Checklist[[#This Row],[Result]]="N/A",Checklist[[#This Row],[Weight]]=""),"",Checklist[[#This Row],[Weight]]*IF(Checklist[[#This Row],[Result]]="Yes",1,IF(Checklist[[#This Row],[Result]]="Partial",Partial_Credit,0)))</f>
        <v>1</v>
      </c>
      <c r="F19" s="50">
        <f>IF(OR(Checklist[[#This Row],[Result]]="",Checklist[[#This Row],[Result]]="N/A",Checklist[[#This Row],[Weight]]=""),"",Checklist[[#This Row],[Weight]])</f>
        <v>1</v>
      </c>
      <c r="G19" s="51" t="str">
        <f>IF(Checklist[[#This Row],[Result]]="No",IF(Checklist[[#This Row],[Weight]]=3,"Critical",IF(Checklist[[#This Row],[Weight]]=2,"Major","Minor")),IF(Checklist[[#This Row],[Result]]="Partial","Minor",""))</f>
        <v/>
      </c>
      <c r="H19" s="47"/>
    </row>
    <row r="20" spans="1:8" ht="21" customHeight="1" x14ac:dyDescent="0.25">
      <c r="A20" s="47" t="s">
        <v>28</v>
      </c>
      <c r="B20" s="47" t="s">
        <v>32</v>
      </c>
      <c r="C20" s="55">
        <v>1</v>
      </c>
      <c r="D20" s="53" t="s">
        <v>12</v>
      </c>
      <c r="E20" s="50">
        <f>IF(OR(Checklist[[#This Row],[Result]]="",Checklist[[#This Row],[Result]]="N/A",Checklist[[#This Row],[Weight]]=""),"",Checklist[[#This Row],[Weight]]*IF(Checklist[[#This Row],[Result]]="Yes",1,IF(Checklist[[#This Row],[Result]]="Partial",Partial_Credit,0)))</f>
        <v>1</v>
      </c>
      <c r="F20" s="50">
        <f>IF(OR(Checklist[[#This Row],[Result]]="",Checklist[[#This Row],[Result]]="N/A",Checklist[[#This Row],[Weight]]=""),"",Checklist[[#This Row],[Weight]])</f>
        <v>1</v>
      </c>
      <c r="G20" s="51" t="str">
        <f>IF(Checklist[[#This Row],[Result]]="No",IF(Checklist[[#This Row],[Weight]]=3,"Critical",IF(Checklist[[#This Row],[Weight]]=2,"Major","Minor")),IF(Checklist[[#This Row],[Result]]="Partial","Minor",""))</f>
        <v/>
      </c>
      <c r="H20" s="47"/>
    </row>
    <row r="21" spans="1:8" ht="21" customHeight="1" x14ac:dyDescent="0.25">
      <c r="A21" s="47" t="s">
        <v>33</v>
      </c>
      <c r="B21" s="47" t="s">
        <v>34</v>
      </c>
      <c r="C21" s="55">
        <v>2</v>
      </c>
      <c r="D21" s="53" t="s">
        <v>12</v>
      </c>
      <c r="E21" s="50">
        <f>IF(OR(Checklist[[#This Row],[Result]]="",Checklist[[#This Row],[Result]]="N/A",Checklist[[#This Row],[Weight]]=""),"",Checklist[[#This Row],[Weight]]*IF(Checklist[[#This Row],[Result]]="Yes",1,IF(Checklist[[#This Row],[Result]]="Partial",Partial_Credit,0)))</f>
        <v>2</v>
      </c>
      <c r="F21" s="50">
        <f>IF(OR(Checklist[[#This Row],[Result]]="",Checklist[[#This Row],[Result]]="N/A",Checklist[[#This Row],[Weight]]=""),"",Checklist[[#This Row],[Weight]])</f>
        <v>2</v>
      </c>
      <c r="G21" s="51" t="str">
        <f>IF(Checklist[[#This Row],[Result]]="No",IF(Checklist[[#This Row],[Weight]]=3,"Critical",IF(Checklist[[#This Row],[Weight]]=2,"Major","Minor")),IF(Checklist[[#This Row],[Result]]="Partial","Minor",""))</f>
        <v/>
      </c>
      <c r="H21" s="47"/>
    </row>
    <row r="22" spans="1:8" ht="21" customHeight="1" x14ac:dyDescent="0.25">
      <c r="A22" s="47" t="s">
        <v>33</v>
      </c>
      <c r="B22" s="47" t="s">
        <v>35</v>
      </c>
      <c r="C22" s="55">
        <v>2</v>
      </c>
      <c r="D22" s="53" t="s">
        <v>12</v>
      </c>
      <c r="E22" s="50">
        <f>IF(OR(Checklist[[#This Row],[Result]]="",Checklist[[#This Row],[Result]]="N/A",Checklist[[#This Row],[Weight]]=""),"",Checklist[[#This Row],[Weight]]*IF(Checklist[[#This Row],[Result]]="Yes",1,IF(Checklist[[#This Row],[Result]]="Partial",Partial_Credit,0)))</f>
        <v>2</v>
      </c>
      <c r="F22" s="50">
        <f>IF(OR(Checklist[[#This Row],[Result]]="",Checklist[[#This Row],[Result]]="N/A",Checklist[[#This Row],[Weight]]=""),"",Checklist[[#This Row],[Weight]])</f>
        <v>2</v>
      </c>
      <c r="G22" s="51" t="str">
        <f>IF(Checklist[[#This Row],[Result]]="No",IF(Checklist[[#This Row],[Weight]]=3,"Critical",IF(Checklist[[#This Row],[Weight]]=2,"Major","Minor")),IF(Checklist[[#This Row],[Result]]="Partial","Minor",""))</f>
        <v/>
      </c>
      <c r="H22" s="47"/>
    </row>
    <row r="23" spans="1:8" ht="21" customHeight="1" x14ac:dyDescent="0.25">
      <c r="A23" s="47" t="s">
        <v>33</v>
      </c>
      <c r="B23" s="47" t="s">
        <v>36</v>
      </c>
      <c r="C23" s="55">
        <v>2</v>
      </c>
      <c r="D23" s="53" t="s">
        <v>12</v>
      </c>
      <c r="E23" s="50">
        <f>IF(OR(Checklist[[#This Row],[Result]]="",Checklist[[#This Row],[Result]]="N/A",Checklist[[#This Row],[Weight]]=""),"",Checklist[[#This Row],[Weight]]*IF(Checklist[[#This Row],[Result]]="Yes",1,IF(Checklist[[#This Row],[Result]]="Partial",Partial_Credit,0)))</f>
        <v>2</v>
      </c>
      <c r="F23" s="50">
        <f>IF(OR(Checklist[[#This Row],[Result]]="",Checklist[[#This Row],[Result]]="N/A",Checklist[[#This Row],[Weight]]=""),"",Checklist[[#This Row],[Weight]])</f>
        <v>2</v>
      </c>
      <c r="G23" s="51" t="str">
        <f>IF(Checklist[[#This Row],[Result]]="No",IF(Checklist[[#This Row],[Weight]]=3,"Critical",IF(Checklist[[#This Row],[Weight]]=2,"Major","Minor")),IF(Checklist[[#This Row],[Result]]="Partial","Minor",""))</f>
        <v/>
      </c>
      <c r="H23" s="47"/>
    </row>
    <row r="24" spans="1:8" ht="21" customHeight="1" x14ac:dyDescent="0.25">
      <c r="A24" s="47" t="s">
        <v>33</v>
      </c>
      <c r="B24" s="47" t="s">
        <v>37</v>
      </c>
      <c r="C24" s="55">
        <v>3</v>
      </c>
      <c r="D24" s="53" t="s">
        <v>16</v>
      </c>
      <c r="E24" s="50">
        <f>IF(OR(Checklist[[#This Row],[Result]]="",Checklist[[#This Row],[Result]]="N/A",Checklist[[#This Row],[Weight]]=""),"",Checklist[[#This Row],[Weight]]*IF(Checklist[[#This Row],[Result]]="Yes",1,IF(Checklist[[#This Row],[Result]]="Partial",Partial_Credit,0)))</f>
        <v>1.5</v>
      </c>
      <c r="F24" s="50">
        <f>IF(OR(Checklist[[#This Row],[Result]]="",Checklist[[#This Row],[Result]]="N/A",Checklist[[#This Row],[Weight]]=""),"",Checklist[[#This Row],[Weight]])</f>
        <v>3</v>
      </c>
      <c r="G24" s="51" t="str">
        <f>IF(Checklist[[#This Row],[Result]]="No",IF(Checklist[[#This Row],[Weight]]=3,"Critical",IF(Checklist[[#This Row],[Weight]]=2,"Major","Minor")),IF(Checklist[[#This Row],[Result]]="Partial","Minor",""))</f>
        <v>Minor</v>
      </c>
      <c r="H24" s="47"/>
    </row>
    <row r="25" spans="1:8" ht="21" customHeight="1" x14ac:dyDescent="0.25">
      <c r="A25" s="47" t="s">
        <v>38</v>
      </c>
      <c r="B25" s="47" t="s">
        <v>39</v>
      </c>
      <c r="C25" s="55">
        <v>2</v>
      </c>
      <c r="D25" s="53" t="s">
        <v>12</v>
      </c>
      <c r="E25" s="50">
        <f>IF(OR(Checklist[[#This Row],[Result]]="",Checklist[[#This Row],[Result]]="N/A",Checklist[[#This Row],[Weight]]=""),"",Checklist[[#This Row],[Weight]]*IF(Checklist[[#This Row],[Result]]="Yes",1,IF(Checklist[[#This Row],[Result]]="Partial",Partial_Credit,0)))</f>
        <v>2</v>
      </c>
      <c r="F25" s="50">
        <f>IF(OR(Checklist[[#This Row],[Result]]="",Checklist[[#This Row],[Result]]="N/A",Checklist[[#This Row],[Weight]]=""),"",Checklist[[#This Row],[Weight]])</f>
        <v>2</v>
      </c>
      <c r="G25" s="51" t="str">
        <f>IF(Checklist[[#This Row],[Result]]="No",IF(Checklist[[#This Row],[Weight]]=3,"Critical",IF(Checklist[[#This Row],[Weight]]=2,"Major","Minor")),IF(Checklist[[#This Row],[Result]]="Partial","Minor",""))</f>
        <v/>
      </c>
      <c r="H25" s="47"/>
    </row>
    <row r="26" spans="1:8" ht="21" customHeight="1" x14ac:dyDescent="0.25">
      <c r="A26" s="47" t="s">
        <v>38</v>
      </c>
      <c r="B26" s="47" t="s">
        <v>40</v>
      </c>
      <c r="C26" s="55">
        <v>2</v>
      </c>
      <c r="D26" s="53" t="s">
        <v>16</v>
      </c>
      <c r="E26" s="50">
        <f>IF(OR(Checklist[[#This Row],[Result]]="",Checklist[[#This Row],[Result]]="N/A",Checklist[[#This Row],[Weight]]=""),"",Checklist[[#This Row],[Weight]]*IF(Checklist[[#This Row],[Result]]="Yes",1,IF(Checklist[[#This Row],[Result]]="Partial",Partial_Credit,0)))</f>
        <v>1</v>
      </c>
      <c r="F26" s="50">
        <f>IF(OR(Checklist[[#This Row],[Result]]="",Checklist[[#This Row],[Result]]="N/A",Checklist[[#This Row],[Weight]]=""),"",Checklist[[#This Row],[Weight]])</f>
        <v>2</v>
      </c>
      <c r="G26" s="51" t="str">
        <f>IF(Checklist[[#This Row],[Result]]="No",IF(Checklist[[#This Row],[Weight]]=3,"Critical",IF(Checklist[[#This Row],[Weight]]=2,"Major","Minor")),IF(Checklist[[#This Row],[Result]]="Partial","Minor",""))</f>
        <v>Minor</v>
      </c>
      <c r="H26" s="47"/>
    </row>
    <row r="27" spans="1:8" ht="21" customHeight="1" x14ac:dyDescent="0.25">
      <c r="A27" s="47" t="s">
        <v>38</v>
      </c>
      <c r="B27" s="47" t="s">
        <v>41</v>
      </c>
      <c r="C27" s="55">
        <v>1</v>
      </c>
      <c r="D27" s="53" t="s">
        <v>12</v>
      </c>
      <c r="E27" s="50">
        <f>IF(OR(Checklist[[#This Row],[Result]]="",Checklist[[#This Row],[Result]]="N/A",Checklist[[#This Row],[Weight]]=""),"",Checklist[[#This Row],[Weight]]*IF(Checklist[[#This Row],[Result]]="Yes",1,IF(Checklist[[#This Row],[Result]]="Partial",Partial_Credit,0)))</f>
        <v>1</v>
      </c>
      <c r="F27" s="50">
        <f>IF(OR(Checklist[[#This Row],[Result]]="",Checklist[[#This Row],[Result]]="N/A",Checklist[[#This Row],[Weight]]=""),"",Checklist[[#This Row],[Weight]])</f>
        <v>1</v>
      </c>
      <c r="G27" s="51" t="str">
        <f>IF(Checklist[[#This Row],[Result]]="No",IF(Checklist[[#This Row],[Weight]]=3,"Critical",IF(Checklist[[#This Row],[Weight]]=2,"Major","Minor")),IF(Checklist[[#This Row],[Result]]="Partial","Minor",""))</f>
        <v/>
      </c>
      <c r="H27" s="47"/>
    </row>
    <row r="28" spans="1:8" ht="21" customHeight="1" x14ac:dyDescent="0.25">
      <c r="A28" s="47" t="s">
        <v>38</v>
      </c>
      <c r="B28" s="47" t="s">
        <v>42</v>
      </c>
      <c r="C28" s="55">
        <v>2</v>
      </c>
      <c r="D28" s="53" t="s">
        <v>12</v>
      </c>
      <c r="E28" s="50">
        <f>IF(OR(Checklist[[#This Row],[Result]]="",Checklist[[#This Row],[Result]]="N/A",Checklist[[#This Row],[Weight]]=""),"",Checklist[[#This Row],[Weight]]*IF(Checklist[[#This Row],[Result]]="Yes",1,IF(Checklist[[#This Row],[Result]]="Partial",Partial_Credit,0)))</f>
        <v>2</v>
      </c>
      <c r="F28" s="50">
        <f>IF(OR(Checklist[[#This Row],[Result]]="",Checklist[[#This Row],[Result]]="N/A",Checklist[[#This Row],[Weight]]=""),"",Checklist[[#This Row],[Weight]])</f>
        <v>2</v>
      </c>
      <c r="G28" s="51" t="str">
        <f>IF(Checklist[[#This Row],[Result]]="No",IF(Checklist[[#This Row],[Weight]]=3,"Critical",IF(Checklist[[#This Row],[Weight]]=2,"Major","Minor")),IF(Checklist[[#This Row],[Result]]="Partial","Minor",""))</f>
        <v/>
      </c>
      <c r="H28" s="47"/>
    </row>
    <row r="29" spans="1:8" ht="21" customHeight="1" x14ac:dyDescent="0.25">
      <c r="A29" s="47" t="s">
        <v>43</v>
      </c>
      <c r="B29" s="47" t="s">
        <v>44</v>
      </c>
      <c r="C29" s="55">
        <v>2</v>
      </c>
      <c r="D29" s="53" t="s">
        <v>12</v>
      </c>
      <c r="E29" s="50">
        <f>IF(OR(Checklist[[#This Row],[Result]]="",Checklist[[#This Row],[Result]]="N/A",Checklist[[#This Row],[Weight]]=""),"",Checklist[[#This Row],[Weight]]*IF(Checklist[[#This Row],[Result]]="Yes",1,IF(Checklist[[#This Row],[Result]]="Partial",Partial_Credit,0)))</f>
        <v>2</v>
      </c>
      <c r="F29" s="50">
        <f>IF(OR(Checklist[[#This Row],[Result]]="",Checklist[[#This Row],[Result]]="N/A",Checklist[[#This Row],[Weight]]=""),"",Checklist[[#This Row],[Weight]])</f>
        <v>2</v>
      </c>
      <c r="G29" s="51" t="str">
        <f>IF(Checklist[[#This Row],[Result]]="No",IF(Checklist[[#This Row],[Weight]]=3,"Critical",IF(Checklist[[#This Row],[Weight]]=2,"Major","Minor")),IF(Checklist[[#This Row],[Result]]="Partial","Minor",""))</f>
        <v/>
      </c>
      <c r="H29" s="47"/>
    </row>
    <row r="30" spans="1:8" ht="21" customHeight="1" x14ac:dyDescent="0.25">
      <c r="A30" s="47" t="s">
        <v>43</v>
      </c>
      <c r="B30" s="47" t="s">
        <v>45</v>
      </c>
      <c r="C30" s="55">
        <v>2</v>
      </c>
      <c r="D30" s="53" t="s">
        <v>12</v>
      </c>
      <c r="E30" s="50">
        <f>IF(OR(Checklist[[#This Row],[Result]]="",Checklist[[#This Row],[Result]]="N/A",Checklist[[#This Row],[Weight]]=""),"",Checklist[[#This Row],[Weight]]*IF(Checklist[[#This Row],[Result]]="Yes",1,IF(Checklist[[#This Row],[Result]]="Partial",Partial_Credit,0)))</f>
        <v>2</v>
      </c>
      <c r="F30" s="50">
        <f>IF(OR(Checklist[[#This Row],[Result]]="",Checklist[[#This Row],[Result]]="N/A",Checklist[[#This Row],[Weight]]=""),"",Checklist[[#This Row],[Weight]])</f>
        <v>2</v>
      </c>
      <c r="G30" s="51" t="str">
        <f>IF(Checklist[[#This Row],[Result]]="No",IF(Checklist[[#This Row],[Weight]]=3,"Critical",IF(Checklist[[#This Row],[Weight]]=2,"Major","Minor")),IF(Checklist[[#This Row],[Result]]="Partial","Minor",""))</f>
        <v/>
      </c>
      <c r="H30" s="47"/>
    </row>
    <row r="31" spans="1:8" ht="21" customHeight="1" x14ac:dyDescent="0.25">
      <c r="A31" s="47" t="s">
        <v>43</v>
      </c>
      <c r="B31" s="47" t="s">
        <v>46</v>
      </c>
      <c r="C31" s="55">
        <v>2</v>
      </c>
      <c r="D31" s="53" t="s">
        <v>20</v>
      </c>
      <c r="E31" s="50">
        <f>IF(OR(Checklist[[#This Row],[Result]]="",Checklist[[#This Row],[Result]]="N/A",Checklist[[#This Row],[Weight]]=""),"",Checklist[[#This Row],[Weight]]*IF(Checklist[[#This Row],[Result]]="Yes",1,IF(Checklist[[#This Row],[Result]]="Partial",Partial_Credit,0)))</f>
        <v>0</v>
      </c>
      <c r="F31" s="50">
        <f>IF(OR(Checklist[[#This Row],[Result]]="",Checklist[[#This Row],[Result]]="N/A",Checklist[[#This Row],[Weight]]=""),"",Checklist[[#This Row],[Weight]])</f>
        <v>2</v>
      </c>
      <c r="G31" s="51" t="str">
        <f>IF(Checklist[[#This Row],[Result]]="No",IF(Checklist[[#This Row],[Weight]]=3,"Critical",IF(Checklist[[#This Row],[Weight]]=2,"Major","Minor")),IF(Checklist[[#This Row],[Result]]="Partial","Minor",""))</f>
        <v>Major</v>
      </c>
      <c r="H31" s="47"/>
    </row>
    <row r="32" spans="1:8" ht="21" customHeight="1" x14ac:dyDescent="0.25">
      <c r="A32" s="47" t="s">
        <v>43</v>
      </c>
      <c r="B32" s="47" t="s">
        <v>47</v>
      </c>
      <c r="C32" s="55">
        <v>1</v>
      </c>
      <c r="D32" s="53" t="s">
        <v>12</v>
      </c>
      <c r="E32" s="50">
        <f>IF(OR(Checklist[[#This Row],[Result]]="",Checklist[[#This Row],[Result]]="N/A",Checklist[[#This Row],[Weight]]=""),"",Checklist[[#This Row],[Weight]]*IF(Checklist[[#This Row],[Result]]="Yes",1,IF(Checklist[[#This Row],[Result]]="Partial",Partial_Credit,0)))</f>
        <v>1</v>
      </c>
      <c r="F32" s="50">
        <f>IF(OR(Checklist[[#This Row],[Result]]="",Checklist[[#This Row],[Result]]="N/A",Checklist[[#This Row],[Weight]]=""),"",Checklist[[#This Row],[Weight]])</f>
        <v>1</v>
      </c>
      <c r="G32" s="51" t="str">
        <f>IF(Checklist[[#This Row],[Result]]="No",IF(Checklist[[#This Row],[Weight]]=3,"Critical",IF(Checklist[[#This Row],[Weight]]=2,"Major","Minor")),IF(Checklist[[#This Row],[Result]]="Partial","Minor",""))</f>
        <v/>
      </c>
      <c r="H32" s="47"/>
    </row>
    <row r="33" spans="1:8" ht="21" customHeight="1" x14ac:dyDescent="0.25">
      <c r="A33" s="47" t="s">
        <v>48</v>
      </c>
      <c r="B33" s="47" t="s">
        <v>49</v>
      </c>
      <c r="C33" s="55">
        <v>2</v>
      </c>
      <c r="D33" s="53" t="s">
        <v>12</v>
      </c>
      <c r="E33" s="50">
        <f>IF(OR(Checklist[[#This Row],[Result]]="",Checklist[[#This Row],[Result]]="N/A",Checklist[[#This Row],[Weight]]=""),"",Checklist[[#This Row],[Weight]]*IF(Checklist[[#This Row],[Result]]="Yes",1,IF(Checklist[[#This Row],[Result]]="Partial",Partial_Credit,0)))</f>
        <v>2</v>
      </c>
      <c r="F33" s="50">
        <f>IF(OR(Checklist[[#This Row],[Result]]="",Checklist[[#This Row],[Result]]="N/A",Checklist[[#This Row],[Weight]]=""),"",Checklist[[#This Row],[Weight]])</f>
        <v>2</v>
      </c>
      <c r="G33" s="51" t="str">
        <f>IF(Checklist[[#This Row],[Result]]="No",IF(Checklist[[#This Row],[Weight]]=3,"Critical",IF(Checklist[[#This Row],[Weight]]=2,"Major","Minor")),IF(Checklist[[#This Row],[Result]]="Partial","Minor",""))</f>
        <v/>
      </c>
      <c r="H33" s="47"/>
    </row>
    <row r="34" spans="1:8" ht="21" customHeight="1" x14ac:dyDescent="0.25">
      <c r="A34" s="47" t="s">
        <v>48</v>
      </c>
      <c r="B34" s="47" t="s">
        <v>50</v>
      </c>
      <c r="C34" s="55">
        <v>1</v>
      </c>
      <c r="D34" s="53" t="s">
        <v>16</v>
      </c>
      <c r="E34" s="50">
        <f>IF(OR(Checklist[[#This Row],[Result]]="",Checklist[[#This Row],[Result]]="N/A",Checklist[[#This Row],[Weight]]=""),"",Checklist[[#This Row],[Weight]]*IF(Checklist[[#This Row],[Result]]="Yes",1,IF(Checklist[[#This Row],[Result]]="Partial",Partial_Credit,0)))</f>
        <v>0.5</v>
      </c>
      <c r="F34" s="50">
        <f>IF(OR(Checklist[[#This Row],[Result]]="",Checklist[[#This Row],[Result]]="N/A",Checklist[[#This Row],[Weight]]=""),"",Checklist[[#This Row],[Weight]])</f>
        <v>1</v>
      </c>
      <c r="G34" s="51" t="str">
        <f>IF(Checklist[[#This Row],[Result]]="No",IF(Checklist[[#This Row],[Weight]]=3,"Critical",IF(Checklist[[#This Row],[Weight]]=2,"Major","Minor")),IF(Checklist[[#This Row],[Result]]="Partial","Minor",""))</f>
        <v>Minor</v>
      </c>
      <c r="H34" s="47"/>
    </row>
    <row r="35" spans="1:8" ht="21" customHeight="1" x14ac:dyDescent="0.25">
      <c r="A35" s="47" t="s">
        <v>48</v>
      </c>
      <c r="B35" s="47" t="s">
        <v>51</v>
      </c>
      <c r="C35" s="55">
        <v>3</v>
      </c>
      <c r="D35" s="53" t="s">
        <v>12</v>
      </c>
      <c r="E35" s="50">
        <f>IF(OR(Checklist[[#This Row],[Result]]="",Checklist[[#This Row],[Result]]="N/A",Checklist[[#This Row],[Weight]]=""),"",Checklist[[#This Row],[Weight]]*IF(Checklist[[#This Row],[Result]]="Yes",1,IF(Checklist[[#This Row],[Result]]="Partial",Partial_Credit,0)))</f>
        <v>3</v>
      </c>
      <c r="F35" s="50">
        <f>IF(OR(Checklist[[#This Row],[Result]]="",Checklist[[#This Row],[Result]]="N/A",Checklist[[#This Row],[Weight]]=""),"",Checklist[[#This Row],[Weight]])</f>
        <v>3</v>
      </c>
      <c r="G35" s="51" t="str">
        <f>IF(Checklist[[#This Row],[Result]]="No",IF(Checklist[[#This Row],[Weight]]=3,"Critical",IF(Checklist[[#This Row],[Weight]]=2,"Major","Minor")),IF(Checklist[[#This Row],[Result]]="Partial","Minor",""))</f>
        <v/>
      </c>
      <c r="H35" s="47"/>
    </row>
    <row r="36" spans="1:8" ht="21" customHeight="1" x14ac:dyDescent="0.25">
      <c r="A36" s="47" t="s">
        <v>48</v>
      </c>
      <c r="B36" s="47" t="s">
        <v>52</v>
      </c>
      <c r="C36" s="55">
        <v>2</v>
      </c>
      <c r="D36" s="53" t="s">
        <v>12</v>
      </c>
      <c r="E36" s="50">
        <f>IF(OR(Checklist[[#This Row],[Result]]="",Checklist[[#This Row],[Result]]="N/A",Checklist[[#This Row],[Weight]]=""),"",Checklist[[#This Row],[Weight]]*IF(Checklist[[#This Row],[Result]]="Yes",1,IF(Checklist[[#This Row],[Result]]="Partial",Partial_Credit,0)))</f>
        <v>2</v>
      </c>
      <c r="F36" s="50">
        <f>IF(OR(Checklist[[#This Row],[Result]]="",Checklist[[#This Row],[Result]]="N/A",Checklist[[#This Row],[Weight]]=""),"",Checklist[[#This Row],[Weight]])</f>
        <v>2</v>
      </c>
      <c r="G36" s="51" t="str">
        <f>IF(Checklist[[#This Row],[Result]]="No",IF(Checklist[[#This Row],[Weight]]=3,"Critical",IF(Checklist[[#This Row],[Weight]]=2,"Major","Minor")),IF(Checklist[[#This Row],[Result]]="Partial","Minor",""))</f>
        <v/>
      </c>
      <c r="H36" s="47"/>
    </row>
    <row r="37" spans="1:8" ht="21" customHeight="1" x14ac:dyDescent="0.25">
      <c r="A37" s="47"/>
      <c r="B37" s="47"/>
      <c r="C37" s="55"/>
      <c r="D37" s="53"/>
      <c r="E37" s="50" t="str">
        <f>IF(OR(Checklist[[#This Row],[Result]]="",Checklist[[#This Row],[Result]]="N/A",Checklist[[#This Row],[Weight]]=""),"",Checklist[[#This Row],[Weight]]*IF(Checklist[[#This Row],[Result]]="Yes",1,IF(Checklist[[#This Row],[Result]]="Partial",Partial_Credit,0)))</f>
        <v/>
      </c>
      <c r="F37" s="50" t="str">
        <f>IF(OR(Checklist[[#This Row],[Result]]="",Checklist[[#This Row],[Result]]="N/A",Checklist[[#This Row],[Weight]]=""),"",Checklist[[#This Row],[Weight]])</f>
        <v/>
      </c>
      <c r="G37" s="51" t="str">
        <f>IF(Checklist[[#This Row],[Result]]="No",IF(Checklist[[#This Row],[Weight]]=3,"Critical",IF(Checklist[[#This Row],[Weight]]=2,"Major","Minor")),IF(Checklist[[#This Row],[Result]]="Partial","Minor",""))</f>
        <v/>
      </c>
      <c r="H37" s="47"/>
    </row>
    <row r="38" spans="1:8" ht="21" customHeight="1" x14ac:dyDescent="0.25">
      <c r="A38" s="47"/>
      <c r="B38" s="47"/>
      <c r="C38" s="55"/>
      <c r="D38" s="53"/>
      <c r="E38" s="50" t="str">
        <f>IF(OR(Checklist[[#This Row],[Result]]="",Checklist[[#This Row],[Result]]="N/A",Checklist[[#This Row],[Weight]]=""),"",Checklist[[#This Row],[Weight]]*IF(Checklist[[#This Row],[Result]]="Yes",1,IF(Checklist[[#This Row],[Result]]="Partial",Partial_Credit,0)))</f>
        <v/>
      </c>
      <c r="F38" s="50" t="str">
        <f>IF(OR(Checklist[[#This Row],[Result]]="",Checklist[[#This Row],[Result]]="N/A",Checklist[[#This Row],[Weight]]=""),"",Checklist[[#This Row],[Weight]])</f>
        <v/>
      </c>
      <c r="G38" s="51" t="str">
        <f>IF(Checklist[[#This Row],[Result]]="No",IF(Checklist[[#This Row],[Weight]]=3,"Critical",IF(Checklist[[#This Row],[Weight]]=2,"Major","Minor")),IF(Checklist[[#This Row],[Result]]="Partial","Minor",""))</f>
        <v/>
      </c>
      <c r="H38" s="47"/>
    </row>
    <row r="39" spans="1:8" ht="21" customHeight="1" x14ac:dyDescent="0.25">
      <c r="A39" s="47"/>
      <c r="B39" s="47"/>
      <c r="C39" s="55"/>
      <c r="D39" s="53"/>
      <c r="E39" s="50" t="str">
        <f>IF(OR(Checklist[[#This Row],[Result]]="",Checklist[[#This Row],[Result]]="N/A",Checklist[[#This Row],[Weight]]=""),"",Checklist[[#This Row],[Weight]]*IF(Checklist[[#This Row],[Result]]="Yes",1,IF(Checklist[[#This Row],[Result]]="Partial",Partial_Credit,0)))</f>
        <v/>
      </c>
      <c r="F39" s="50" t="str">
        <f>IF(OR(Checklist[[#This Row],[Result]]="",Checklist[[#This Row],[Result]]="N/A",Checklist[[#This Row],[Weight]]=""),"",Checklist[[#This Row],[Weight]])</f>
        <v/>
      </c>
      <c r="G39" s="51" t="str">
        <f>IF(Checklist[[#This Row],[Result]]="No",IF(Checklist[[#This Row],[Weight]]=3,"Critical",IF(Checklist[[#This Row],[Weight]]=2,"Major","Minor")),IF(Checklist[[#This Row],[Result]]="Partial","Minor",""))</f>
        <v/>
      </c>
      <c r="H39" s="47"/>
    </row>
    <row r="40" spans="1:8" ht="21" customHeight="1" x14ac:dyDescent="0.25">
      <c r="A40" s="47"/>
      <c r="B40" s="47"/>
      <c r="C40" s="55"/>
      <c r="D40" s="53"/>
      <c r="E40" s="50" t="str">
        <f>IF(OR(Checklist[[#This Row],[Result]]="",Checklist[[#This Row],[Result]]="N/A",Checklist[[#This Row],[Weight]]=""),"",Checklist[[#This Row],[Weight]]*IF(Checklist[[#This Row],[Result]]="Yes",1,IF(Checklist[[#This Row],[Result]]="Partial",Partial_Credit,0)))</f>
        <v/>
      </c>
      <c r="F40" s="50" t="str">
        <f>IF(OR(Checklist[[#This Row],[Result]]="",Checklist[[#This Row],[Result]]="N/A",Checklist[[#This Row],[Weight]]=""),"",Checklist[[#This Row],[Weight]])</f>
        <v/>
      </c>
      <c r="G40" s="51" t="str">
        <f>IF(Checklist[[#This Row],[Result]]="No",IF(Checklist[[#This Row],[Weight]]=3,"Critical",IF(Checklist[[#This Row],[Weight]]=2,"Major","Minor")),IF(Checklist[[#This Row],[Result]]="Partial","Minor",""))</f>
        <v/>
      </c>
      <c r="H40" s="47"/>
    </row>
    <row r="41" spans="1:8" ht="21" customHeight="1" x14ac:dyDescent="0.25">
      <c r="A41" s="47"/>
      <c r="B41" s="47"/>
      <c r="C41" s="55"/>
      <c r="D41" s="53"/>
      <c r="E41" s="50" t="str">
        <f>IF(OR(Checklist[[#This Row],[Result]]="",Checklist[[#This Row],[Result]]="N/A",Checklist[[#This Row],[Weight]]=""),"",Checklist[[#This Row],[Weight]]*IF(Checklist[[#This Row],[Result]]="Yes",1,IF(Checklist[[#This Row],[Result]]="Partial",Partial_Credit,0)))</f>
        <v/>
      </c>
      <c r="F41" s="50" t="str">
        <f>IF(OR(Checklist[[#This Row],[Result]]="",Checklist[[#This Row],[Result]]="N/A",Checklist[[#This Row],[Weight]]=""),"",Checklist[[#This Row],[Weight]])</f>
        <v/>
      </c>
      <c r="G41" s="51" t="str">
        <f>IF(Checklist[[#This Row],[Result]]="No",IF(Checklist[[#This Row],[Weight]]=3,"Critical",IF(Checklist[[#This Row],[Weight]]=2,"Major","Minor")),IF(Checklist[[#This Row],[Result]]="Partial","Minor",""))</f>
        <v/>
      </c>
      <c r="H41" s="47"/>
    </row>
    <row r="42" spans="1:8" ht="21" customHeight="1" x14ac:dyDescent="0.25">
      <c r="A42" s="47"/>
      <c r="B42" s="47"/>
      <c r="C42" s="55"/>
      <c r="D42" s="53"/>
      <c r="E42" s="50" t="str">
        <f>IF(OR(Checklist[[#This Row],[Result]]="",Checklist[[#This Row],[Result]]="N/A",Checklist[[#This Row],[Weight]]=""),"",Checklist[[#This Row],[Weight]]*IF(Checklist[[#This Row],[Result]]="Yes",1,IF(Checklist[[#This Row],[Result]]="Partial",Partial_Credit,0)))</f>
        <v/>
      </c>
      <c r="F42" s="50" t="str">
        <f>IF(OR(Checklist[[#This Row],[Result]]="",Checklist[[#This Row],[Result]]="N/A",Checklist[[#This Row],[Weight]]=""),"",Checklist[[#This Row],[Weight]])</f>
        <v/>
      </c>
      <c r="G42" s="51" t="str">
        <f>IF(Checklist[[#This Row],[Result]]="No",IF(Checklist[[#This Row],[Weight]]=3,"Critical",IF(Checklist[[#This Row],[Weight]]=2,"Major","Minor")),IF(Checklist[[#This Row],[Result]]="Partial","Minor",""))</f>
        <v/>
      </c>
      <c r="H42" s="47"/>
    </row>
    <row r="43" spans="1:8" ht="21" customHeight="1" x14ac:dyDescent="0.25">
      <c r="A43" s="47"/>
      <c r="B43" s="47"/>
      <c r="C43" s="55"/>
      <c r="D43" s="53"/>
      <c r="E43" s="50" t="str">
        <f>IF(OR(Checklist[[#This Row],[Result]]="",Checklist[[#This Row],[Result]]="N/A",Checklist[[#This Row],[Weight]]=""),"",Checklist[[#This Row],[Weight]]*IF(Checklist[[#This Row],[Result]]="Yes",1,IF(Checklist[[#This Row],[Result]]="Partial",Partial_Credit,0)))</f>
        <v/>
      </c>
      <c r="F43" s="50" t="str">
        <f>IF(OR(Checklist[[#This Row],[Result]]="",Checklist[[#This Row],[Result]]="N/A",Checklist[[#This Row],[Weight]]=""),"",Checklist[[#This Row],[Weight]])</f>
        <v/>
      </c>
      <c r="G43" s="51" t="str">
        <f>IF(Checklist[[#This Row],[Result]]="No",IF(Checklist[[#This Row],[Weight]]=3,"Critical",IF(Checklist[[#This Row],[Weight]]=2,"Major","Minor")),IF(Checklist[[#This Row],[Result]]="Partial","Minor",""))</f>
        <v/>
      </c>
      <c r="H43" s="47"/>
    </row>
    <row r="44" spans="1:8" ht="21" customHeight="1" x14ac:dyDescent="0.25">
      <c r="A44" s="47"/>
      <c r="B44" s="47"/>
      <c r="C44" s="55"/>
      <c r="D44" s="53"/>
      <c r="E44" s="50" t="str">
        <f>IF(OR(Checklist[[#This Row],[Result]]="",Checklist[[#This Row],[Result]]="N/A",Checklist[[#This Row],[Weight]]=""),"",Checklist[[#This Row],[Weight]]*IF(Checklist[[#This Row],[Result]]="Yes",1,IF(Checklist[[#This Row],[Result]]="Partial",Partial_Credit,0)))</f>
        <v/>
      </c>
      <c r="F44" s="50" t="str">
        <f>IF(OR(Checklist[[#This Row],[Result]]="",Checklist[[#This Row],[Result]]="N/A",Checklist[[#This Row],[Weight]]=""),"",Checklist[[#This Row],[Weight]])</f>
        <v/>
      </c>
      <c r="G44" s="51" t="str">
        <f>IF(Checklist[[#This Row],[Result]]="No",IF(Checklist[[#This Row],[Weight]]=3,"Critical",IF(Checklist[[#This Row],[Weight]]=2,"Major","Minor")),IF(Checklist[[#This Row],[Result]]="Partial","Minor",""))</f>
        <v/>
      </c>
      <c r="H44" s="47"/>
    </row>
    <row r="45" spans="1:8" ht="21" customHeight="1" x14ac:dyDescent="0.25">
      <c r="A45" s="47"/>
      <c r="B45" s="47"/>
      <c r="C45" s="55"/>
      <c r="D45" s="53"/>
      <c r="E45" s="50" t="str">
        <f>IF(OR(Checklist[[#This Row],[Result]]="",Checklist[[#This Row],[Result]]="N/A",Checklist[[#This Row],[Weight]]=""),"",Checklist[[#This Row],[Weight]]*IF(Checklist[[#This Row],[Result]]="Yes",1,IF(Checklist[[#This Row],[Result]]="Partial",Partial_Credit,0)))</f>
        <v/>
      </c>
      <c r="F45" s="50" t="str">
        <f>IF(OR(Checklist[[#This Row],[Result]]="",Checklist[[#This Row],[Result]]="N/A",Checklist[[#This Row],[Weight]]=""),"",Checklist[[#This Row],[Weight]])</f>
        <v/>
      </c>
      <c r="G45" s="51" t="str">
        <f>IF(Checklist[[#This Row],[Result]]="No",IF(Checklist[[#This Row],[Weight]]=3,"Critical",IF(Checklist[[#This Row],[Weight]]=2,"Major","Minor")),IF(Checklist[[#This Row],[Result]]="Partial","Minor",""))</f>
        <v/>
      </c>
      <c r="H45" s="47"/>
    </row>
    <row r="46" spans="1:8" ht="21" customHeight="1" x14ac:dyDescent="0.25">
      <c r="A46" s="47"/>
      <c r="B46" s="47"/>
      <c r="C46" s="55"/>
      <c r="D46" s="53"/>
      <c r="E46" s="50" t="str">
        <f>IF(OR(Checklist[[#This Row],[Result]]="",Checklist[[#This Row],[Result]]="N/A",Checklist[[#This Row],[Weight]]=""),"",Checklist[[#This Row],[Weight]]*IF(Checklist[[#This Row],[Result]]="Yes",1,IF(Checklist[[#This Row],[Result]]="Partial",Partial_Credit,0)))</f>
        <v/>
      </c>
      <c r="F46" s="50" t="str">
        <f>IF(OR(Checklist[[#This Row],[Result]]="",Checklist[[#This Row],[Result]]="N/A",Checklist[[#This Row],[Weight]]=""),"",Checklist[[#This Row],[Weight]])</f>
        <v/>
      </c>
      <c r="G46" s="51" t="str">
        <f>IF(Checklist[[#This Row],[Result]]="No",IF(Checklist[[#This Row],[Weight]]=3,"Critical",IF(Checklist[[#This Row],[Weight]]=2,"Major","Minor")),IF(Checklist[[#This Row],[Result]]="Partial","Minor",""))</f>
        <v/>
      </c>
      <c r="H46" s="47"/>
    </row>
    <row r="47" spans="1:8" ht="21" customHeight="1" x14ac:dyDescent="0.25">
      <c r="A47" s="47"/>
      <c r="B47" s="47"/>
      <c r="C47" s="55"/>
      <c r="D47" s="53"/>
      <c r="E47" s="50" t="str">
        <f>IF(OR(Checklist[[#This Row],[Result]]="",Checklist[[#This Row],[Result]]="N/A",Checklist[[#This Row],[Weight]]=""),"",Checklist[[#This Row],[Weight]]*IF(Checklist[[#This Row],[Result]]="Yes",1,IF(Checklist[[#This Row],[Result]]="Partial",Partial_Credit,0)))</f>
        <v/>
      </c>
      <c r="F47" s="50" t="str">
        <f>IF(OR(Checklist[[#This Row],[Result]]="",Checklist[[#This Row],[Result]]="N/A",Checklist[[#This Row],[Weight]]=""),"",Checklist[[#This Row],[Weight]])</f>
        <v/>
      </c>
      <c r="G47" s="51" t="str">
        <f>IF(Checklist[[#This Row],[Result]]="No",IF(Checklist[[#This Row],[Weight]]=3,"Critical",IF(Checklist[[#This Row],[Weight]]=2,"Major","Minor")),IF(Checklist[[#This Row],[Result]]="Partial","Minor",""))</f>
        <v/>
      </c>
      <c r="H47" s="47"/>
    </row>
    <row r="48" spans="1:8" ht="21" customHeight="1" x14ac:dyDescent="0.25">
      <c r="A48" s="47"/>
      <c r="B48" s="47"/>
      <c r="C48" s="55"/>
      <c r="D48" s="53"/>
      <c r="E48" s="50" t="str">
        <f>IF(OR(Checklist[[#This Row],[Result]]="",Checklist[[#This Row],[Result]]="N/A",Checklist[[#This Row],[Weight]]=""),"",Checklist[[#This Row],[Weight]]*IF(Checklist[[#This Row],[Result]]="Yes",1,IF(Checklist[[#This Row],[Result]]="Partial",Partial_Credit,0)))</f>
        <v/>
      </c>
      <c r="F48" s="50" t="str">
        <f>IF(OR(Checklist[[#This Row],[Result]]="",Checklist[[#This Row],[Result]]="N/A",Checklist[[#This Row],[Weight]]=""),"",Checklist[[#This Row],[Weight]])</f>
        <v/>
      </c>
      <c r="G48" s="51" t="str">
        <f>IF(Checklist[[#This Row],[Result]]="No",IF(Checklist[[#This Row],[Weight]]=3,"Critical",IF(Checklist[[#This Row],[Weight]]=2,"Major","Minor")),IF(Checklist[[#This Row],[Result]]="Partial","Minor",""))</f>
        <v/>
      </c>
      <c r="H48" s="47"/>
    </row>
    <row r="49" spans="1:8" ht="21" customHeight="1" x14ac:dyDescent="0.25">
      <c r="A49" s="47"/>
      <c r="B49" s="47"/>
      <c r="C49" s="55"/>
      <c r="D49" s="53"/>
      <c r="E49" s="50" t="str">
        <f>IF(OR(Checklist[[#This Row],[Result]]="",Checklist[[#This Row],[Result]]="N/A",Checklist[[#This Row],[Weight]]=""),"",Checklist[[#This Row],[Weight]]*IF(Checklist[[#This Row],[Result]]="Yes",1,IF(Checklist[[#This Row],[Result]]="Partial",Partial_Credit,0)))</f>
        <v/>
      </c>
      <c r="F49" s="50" t="str">
        <f>IF(OR(Checklist[[#This Row],[Result]]="",Checklist[[#This Row],[Result]]="N/A",Checklist[[#This Row],[Weight]]=""),"",Checklist[[#This Row],[Weight]])</f>
        <v/>
      </c>
      <c r="G49" s="51" t="str">
        <f>IF(Checklist[[#This Row],[Result]]="No",IF(Checklist[[#This Row],[Weight]]=3,"Critical",IF(Checklist[[#This Row],[Weight]]=2,"Major","Minor")),IF(Checklist[[#This Row],[Result]]="Partial","Minor",""))</f>
        <v/>
      </c>
      <c r="H49" s="47"/>
    </row>
    <row r="50" spans="1:8" ht="21" customHeight="1" x14ac:dyDescent="0.25">
      <c r="A50" s="47"/>
      <c r="B50" s="47"/>
      <c r="C50" s="55"/>
      <c r="D50" s="53"/>
      <c r="E50" s="50" t="str">
        <f>IF(OR(Checklist[[#This Row],[Result]]="",Checklist[[#This Row],[Result]]="N/A",Checklist[[#This Row],[Weight]]=""),"",Checklist[[#This Row],[Weight]]*IF(Checklist[[#This Row],[Result]]="Yes",1,IF(Checklist[[#This Row],[Result]]="Partial",Partial_Credit,0)))</f>
        <v/>
      </c>
      <c r="F50" s="50" t="str">
        <f>IF(OR(Checklist[[#This Row],[Result]]="",Checklist[[#This Row],[Result]]="N/A",Checklist[[#This Row],[Weight]]=""),"",Checklist[[#This Row],[Weight]])</f>
        <v/>
      </c>
      <c r="G50" s="51" t="str">
        <f>IF(Checklist[[#This Row],[Result]]="No",IF(Checklist[[#This Row],[Weight]]=3,"Critical",IF(Checklist[[#This Row],[Weight]]=2,"Major","Minor")),IF(Checklist[[#This Row],[Result]]="Partial","Minor",""))</f>
        <v/>
      </c>
      <c r="H50" s="47"/>
    </row>
    <row r="51" spans="1:8" ht="21" customHeight="1" x14ac:dyDescent="0.25">
      <c r="A51" s="47"/>
      <c r="B51" s="47"/>
      <c r="C51" s="55"/>
      <c r="D51" s="53"/>
      <c r="E51" s="50" t="str">
        <f>IF(OR(Checklist[[#This Row],[Result]]="",Checklist[[#This Row],[Result]]="N/A",Checklist[[#This Row],[Weight]]=""),"",Checklist[[#This Row],[Weight]]*IF(Checklist[[#This Row],[Result]]="Yes",1,IF(Checklist[[#This Row],[Result]]="Partial",Partial_Credit,0)))</f>
        <v/>
      </c>
      <c r="F51" s="50" t="str">
        <f>IF(OR(Checklist[[#This Row],[Result]]="",Checklist[[#This Row],[Result]]="N/A",Checklist[[#This Row],[Weight]]=""),"",Checklist[[#This Row],[Weight]])</f>
        <v/>
      </c>
      <c r="G51" s="51" t="str">
        <f>IF(Checklist[[#This Row],[Result]]="No",IF(Checklist[[#This Row],[Weight]]=3,"Critical",IF(Checklist[[#This Row],[Weight]]=2,"Major","Minor")),IF(Checklist[[#This Row],[Result]]="Partial","Minor",""))</f>
        <v/>
      </c>
      <c r="H51" s="47"/>
    </row>
    <row r="52" spans="1:8" ht="21" customHeight="1" x14ac:dyDescent="0.25">
      <c r="A52" s="47"/>
      <c r="B52" s="47"/>
      <c r="C52" s="55"/>
      <c r="D52" s="53"/>
      <c r="E52" s="50" t="str">
        <f>IF(OR(Checklist[[#This Row],[Result]]="",Checklist[[#This Row],[Result]]="N/A",Checklist[[#This Row],[Weight]]=""),"",Checklist[[#This Row],[Weight]]*IF(Checklist[[#This Row],[Result]]="Yes",1,IF(Checklist[[#This Row],[Result]]="Partial",Partial_Credit,0)))</f>
        <v/>
      </c>
      <c r="F52" s="50" t="str">
        <f>IF(OR(Checklist[[#This Row],[Result]]="",Checklist[[#This Row],[Result]]="N/A",Checklist[[#This Row],[Weight]]=""),"",Checklist[[#This Row],[Weight]])</f>
        <v/>
      </c>
      <c r="G52" s="51" t="str">
        <f>IF(Checklist[[#This Row],[Result]]="No",IF(Checklist[[#This Row],[Weight]]=3,"Critical",IF(Checklist[[#This Row],[Weight]]=2,"Major","Minor")),IF(Checklist[[#This Row],[Result]]="Partial","Minor",""))</f>
        <v/>
      </c>
      <c r="H52" s="47"/>
    </row>
    <row r="53" spans="1:8" ht="21" customHeight="1" x14ac:dyDescent="0.25">
      <c r="A53" s="47"/>
      <c r="B53" s="47"/>
      <c r="C53" s="55"/>
      <c r="D53" s="53"/>
      <c r="E53" s="50" t="str">
        <f>IF(OR(Checklist[[#This Row],[Result]]="",Checklist[[#This Row],[Result]]="N/A",Checklist[[#This Row],[Weight]]=""),"",Checklist[[#This Row],[Weight]]*IF(Checklist[[#This Row],[Result]]="Yes",1,IF(Checklist[[#This Row],[Result]]="Partial",Partial_Credit,0)))</f>
        <v/>
      </c>
      <c r="F53" s="50" t="str">
        <f>IF(OR(Checklist[[#This Row],[Result]]="",Checklist[[#This Row],[Result]]="N/A",Checklist[[#This Row],[Weight]]=""),"",Checklist[[#This Row],[Weight]])</f>
        <v/>
      </c>
      <c r="G53" s="51" t="str">
        <f>IF(Checklist[[#This Row],[Result]]="No",IF(Checklist[[#This Row],[Weight]]=3,"Critical",IF(Checklist[[#This Row],[Weight]]=2,"Major","Minor")),IF(Checklist[[#This Row],[Result]]="Partial","Minor",""))</f>
        <v/>
      </c>
      <c r="H53" s="47"/>
    </row>
    <row r="54" spans="1:8" ht="21" customHeight="1" x14ac:dyDescent="0.25">
      <c r="A54" s="47"/>
      <c r="B54" s="47"/>
      <c r="C54" s="55"/>
      <c r="D54" s="53"/>
      <c r="E54" s="50" t="str">
        <f>IF(OR(Checklist[[#This Row],[Result]]="",Checklist[[#This Row],[Result]]="N/A",Checklist[[#This Row],[Weight]]=""),"",Checklist[[#This Row],[Weight]]*IF(Checklist[[#This Row],[Result]]="Yes",1,IF(Checklist[[#This Row],[Result]]="Partial",Partial_Credit,0)))</f>
        <v/>
      </c>
      <c r="F54" s="50" t="str">
        <f>IF(OR(Checklist[[#This Row],[Result]]="",Checklist[[#This Row],[Result]]="N/A",Checklist[[#This Row],[Weight]]=""),"",Checklist[[#This Row],[Weight]])</f>
        <v/>
      </c>
      <c r="G54" s="51" t="str">
        <f>IF(Checklist[[#This Row],[Result]]="No",IF(Checklist[[#This Row],[Weight]]=3,"Critical",IF(Checklist[[#This Row],[Weight]]=2,"Major","Minor")),IF(Checklist[[#This Row],[Result]]="Partial","Minor",""))</f>
        <v/>
      </c>
      <c r="H54" s="47"/>
    </row>
    <row r="55" spans="1:8" ht="21" customHeight="1" x14ac:dyDescent="0.25">
      <c r="A55" s="47"/>
      <c r="B55" s="47"/>
      <c r="C55" s="55"/>
      <c r="D55" s="53"/>
      <c r="E55" s="50" t="str">
        <f>IF(OR(Checklist[[#This Row],[Result]]="",Checklist[[#This Row],[Result]]="N/A",Checklist[[#This Row],[Weight]]=""),"",Checklist[[#This Row],[Weight]]*IF(Checklist[[#This Row],[Result]]="Yes",1,IF(Checklist[[#This Row],[Result]]="Partial",Partial_Credit,0)))</f>
        <v/>
      </c>
      <c r="F55" s="50" t="str">
        <f>IF(OR(Checklist[[#This Row],[Result]]="",Checklist[[#This Row],[Result]]="N/A",Checklist[[#This Row],[Weight]]=""),"",Checklist[[#This Row],[Weight]])</f>
        <v/>
      </c>
      <c r="G55" s="51" t="str">
        <f>IF(Checklist[[#This Row],[Result]]="No",IF(Checklist[[#This Row],[Weight]]=3,"Critical",IF(Checklist[[#This Row],[Weight]]=2,"Major","Minor")),IF(Checklist[[#This Row],[Result]]="Partial","Minor",""))</f>
        <v/>
      </c>
      <c r="H55" s="47"/>
    </row>
    <row r="56" spans="1:8" ht="21" customHeight="1" x14ac:dyDescent="0.25">
      <c r="A56" s="47"/>
      <c r="B56" s="47"/>
      <c r="C56" s="55"/>
      <c r="D56" s="53"/>
      <c r="E56" s="50" t="str">
        <f>IF(OR(Checklist[[#This Row],[Result]]="",Checklist[[#This Row],[Result]]="N/A",Checklist[[#This Row],[Weight]]=""),"",Checklist[[#This Row],[Weight]]*IF(Checklist[[#This Row],[Result]]="Yes",1,IF(Checklist[[#This Row],[Result]]="Partial",Partial_Credit,0)))</f>
        <v/>
      </c>
      <c r="F56" s="50" t="str">
        <f>IF(OR(Checklist[[#This Row],[Result]]="",Checklist[[#This Row],[Result]]="N/A",Checklist[[#This Row],[Weight]]=""),"",Checklist[[#This Row],[Weight]])</f>
        <v/>
      </c>
      <c r="G56" s="51" t="str">
        <f>IF(Checklist[[#This Row],[Result]]="No",IF(Checklist[[#This Row],[Weight]]=3,"Critical",IF(Checklist[[#This Row],[Weight]]=2,"Major","Minor")),IF(Checklist[[#This Row],[Result]]="Partial","Minor",""))</f>
        <v/>
      </c>
      <c r="H56" s="47"/>
    </row>
    <row r="57" spans="1:8" ht="21" customHeight="1" x14ac:dyDescent="0.25">
      <c r="A57" s="47"/>
      <c r="B57" s="47"/>
      <c r="C57" s="55"/>
      <c r="D57" s="53"/>
      <c r="E57" s="50" t="str">
        <f>IF(OR(Checklist[[#This Row],[Result]]="",Checklist[[#This Row],[Result]]="N/A",Checklist[[#This Row],[Weight]]=""),"",Checklist[[#This Row],[Weight]]*IF(Checklist[[#This Row],[Result]]="Yes",1,IF(Checklist[[#This Row],[Result]]="Partial",Partial_Credit,0)))</f>
        <v/>
      </c>
      <c r="F57" s="50" t="str">
        <f>IF(OR(Checklist[[#This Row],[Result]]="",Checklist[[#This Row],[Result]]="N/A",Checklist[[#This Row],[Weight]]=""),"",Checklist[[#This Row],[Weight]])</f>
        <v/>
      </c>
      <c r="G57" s="51" t="str">
        <f>IF(Checklist[[#This Row],[Result]]="No",IF(Checklist[[#This Row],[Weight]]=3,"Critical",IF(Checklist[[#This Row],[Weight]]=2,"Major","Minor")),IF(Checklist[[#This Row],[Result]]="Partial","Minor",""))</f>
        <v/>
      </c>
      <c r="H57" s="47"/>
    </row>
    <row r="58" spans="1:8" ht="21" customHeight="1" x14ac:dyDescent="0.25">
      <c r="A58" s="47"/>
      <c r="B58" s="47"/>
      <c r="C58" s="55"/>
      <c r="D58" s="53"/>
      <c r="E58" s="50" t="str">
        <f>IF(OR(Checklist[[#This Row],[Result]]="",Checklist[[#This Row],[Result]]="N/A",Checklist[[#This Row],[Weight]]=""),"",Checklist[[#This Row],[Weight]]*IF(Checklist[[#This Row],[Result]]="Yes",1,IF(Checklist[[#This Row],[Result]]="Partial",Partial_Credit,0)))</f>
        <v/>
      </c>
      <c r="F58" s="50" t="str">
        <f>IF(OR(Checklist[[#This Row],[Result]]="",Checklist[[#This Row],[Result]]="N/A",Checklist[[#This Row],[Weight]]=""),"",Checklist[[#This Row],[Weight]])</f>
        <v/>
      </c>
      <c r="G58" s="51" t="str">
        <f>IF(Checklist[[#This Row],[Result]]="No",IF(Checklist[[#This Row],[Weight]]=3,"Critical",IF(Checklist[[#This Row],[Weight]]=2,"Major","Minor")),IF(Checklist[[#This Row],[Result]]="Partial","Minor",""))</f>
        <v/>
      </c>
      <c r="H58" s="47"/>
    </row>
    <row r="59" spans="1:8" ht="21" customHeight="1" x14ac:dyDescent="0.25">
      <c r="A59" s="47"/>
      <c r="B59" s="47"/>
      <c r="C59" s="55"/>
      <c r="D59" s="53"/>
      <c r="E59" s="50" t="str">
        <f>IF(OR(Checklist[[#This Row],[Result]]="",Checklist[[#This Row],[Result]]="N/A",Checklist[[#This Row],[Weight]]=""),"",Checklist[[#This Row],[Weight]]*IF(Checklist[[#This Row],[Result]]="Yes",1,IF(Checklist[[#This Row],[Result]]="Partial",Partial_Credit,0)))</f>
        <v/>
      </c>
      <c r="F59" s="50" t="str">
        <f>IF(OR(Checklist[[#This Row],[Result]]="",Checklist[[#This Row],[Result]]="N/A",Checklist[[#This Row],[Weight]]=""),"",Checklist[[#This Row],[Weight]])</f>
        <v/>
      </c>
      <c r="G59" s="51" t="str">
        <f>IF(Checklist[[#This Row],[Result]]="No",IF(Checklist[[#This Row],[Weight]]=3,"Critical",IF(Checklist[[#This Row],[Weight]]=2,"Major","Minor")),IF(Checklist[[#This Row],[Result]]="Partial","Minor",""))</f>
        <v/>
      </c>
      <c r="H59" s="47"/>
    </row>
    <row r="60" spans="1:8" ht="21" customHeight="1" x14ac:dyDescent="0.25">
      <c r="A60" s="47"/>
      <c r="B60" s="47"/>
      <c r="C60" s="55"/>
      <c r="D60" s="53"/>
      <c r="E60" s="50" t="str">
        <f>IF(OR(Checklist[[#This Row],[Result]]="",Checklist[[#This Row],[Result]]="N/A",Checklist[[#This Row],[Weight]]=""),"",Checklist[[#This Row],[Weight]]*IF(Checklist[[#This Row],[Result]]="Yes",1,IF(Checklist[[#This Row],[Result]]="Partial",Partial_Credit,0)))</f>
        <v/>
      </c>
      <c r="F60" s="50" t="str">
        <f>IF(OR(Checklist[[#This Row],[Result]]="",Checklist[[#This Row],[Result]]="N/A",Checklist[[#This Row],[Weight]]=""),"",Checklist[[#This Row],[Weight]])</f>
        <v/>
      </c>
      <c r="G60" s="51" t="str">
        <f>IF(Checklist[[#This Row],[Result]]="No",IF(Checklist[[#This Row],[Weight]]=3,"Critical",IF(Checklist[[#This Row],[Weight]]=2,"Major","Minor")),IF(Checklist[[#This Row],[Result]]="Partial","Minor",""))</f>
        <v/>
      </c>
      <c r="H60" s="47"/>
    </row>
    <row r="61" spans="1:8" ht="21" customHeight="1" x14ac:dyDescent="0.25">
      <c r="A61" s="47"/>
      <c r="B61" s="47"/>
      <c r="C61" s="55"/>
      <c r="D61" s="53"/>
      <c r="E61" s="50" t="str">
        <f>IF(OR(Checklist[[#This Row],[Result]]="",Checklist[[#This Row],[Result]]="N/A",Checklist[[#This Row],[Weight]]=""),"",Checklist[[#This Row],[Weight]]*IF(Checklist[[#This Row],[Result]]="Yes",1,IF(Checklist[[#This Row],[Result]]="Partial",Partial_Credit,0)))</f>
        <v/>
      </c>
      <c r="F61" s="50" t="str">
        <f>IF(OR(Checklist[[#This Row],[Result]]="",Checklist[[#This Row],[Result]]="N/A",Checklist[[#This Row],[Weight]]=""),"",Checklist[[#This Row],[Weight]])</f>
        <v/>
      </c>
      <c r="G61" s="51" t="str">
        <f>IF(Checklist[[#This Row],[Result]]="No",IF(Checklist[[#This Row],[Weight]]=3,"Critical",IF(Checklist[[#This Row],[Weight]]=2,"Major","Minor")),IF(Checklist[[#This Row],[Result]]="Partial","Minor",""))</f>
        <v/>
      </c>
      <c r="H61" s="47"/>
    </row>
    <row r="62" spans="1:8" ht="21" customHeight="1" x14ac:dyDescent="0.25">
      <c r="A62" s="47"/>
      <c r="B62" s="47"/>
      <c r="C62" s="55"/>
      <c r="D62" s="53"/>
      <c r="E62" s="50" t="str">
        <f>IF(OR(Checklist[[#This Row],[Result]]="",Checklist[[#This Row],[Result]]="N/A",Checklist[[#This Row],[Weight]]=""),"",Checklist[[#This Row],[Weight]]*IF(Checklist[[#This Row],[Result]]="Yes",1,IF(Checklist[[#This Row],[Result]]="Partial",Partial_Credit,0)))</f>
        <v/>
      </c>
      <c r="F62" s="50" t="str">
        <f>IF(OR(Checklist[[#This Row],[Result]]="",Checklist[[#This Row],[Result]]="N/A",Checklist[[#This Row],[Weight]]=""),"",Checklist[[#This Row],[Weight]])</f>
        <v/>
      </c>
      <c r="G62" s="51" t="str">
        <f>IF(Checklist[[#This Row],[Result]]="No",IF(Checklist[[#This Row],[Weight]]=3,"Critical",IF(Checklist[[#This Row],[Weight]]=2,"Major","Minor")),IF(Checklist[[#This Row],[Result]]="Partial","Minor",""))</f>
        <v/>
      </c>
      <c r="H62" s="47"/>
    </row>
    <row r="63" spans="1:8" ht="21" customHeight="1" x14ac:dyDescent="0.25">
      <c r="A63" s="47"/>
      <c r="B63" s="47"/>
      <c r="C63" s="55"/>
      <c r="D63" s="53"/>
      <c r="E63" s="50" t="str">
        <f>IF(OR(Checklist[[#This Row],[Result]]="",Checklist[[#This Row],[Result]]="N/A",Checklist[[#This Row],[Weight]]=""),"",Checklist[[#This Row],[Weight]]*IF(Checklist[[#This Row],[Result]]="Yes",1,IF(Checklist[[#This Row],[Result]]="Partial",Partial_Credit,0)))</f>
        <v/>
      </c>
      <c r="F63" s="50" t="str">
        <f>IF(OR(Checklist[[#This Row],[Result]]="",Checklist[[#This Row],[Result]]="N/A",Checklist[[#This Row],[Weight]]=""),"",Checklist[[#This Row],[Weight]])</f>
        <v/>
      </c>
      <c r="G63" s="51" t="str">
        <f>IF(Checklist[[#This Row],[Result]]="No",IF(Checklist[[#This Row],[Weight]]=3,"Critical",IF(Checklist[[#This Row],[Weight]]=2,"Major","Minor")),IF(Checklist[[#This Row],[Result]]="Partial","Minor",""))</f>
        <v/>
      </c>
      <c r="H63" s="47"/>
    </row>
    <row r="64" spans="1:8" ht="21" customHeight="1" x14ac:dyDescent="0.25">
      <c r="A64" s="47"/>
      <c r="B64" s="47"/>
      <c r="C64" s="55"/>
      <c r="D64" s="53"/>
      <c r="E64" s="50" t="str">
        <f>IF(OR(Checklist[[#This Row],[Result]]="",Checklist[[#This Row],[Result]]="N/A",Checklist[[#This Row],[Weight]]=""),"",Checklist[[#This Row],[Weight]]*IF(Checklist[[#This Row],[Result]]="Yes",1,IF(Checklist[[#This Row],[Result]]="Partial",Partial_Credit,0)))</f>
        <v/>
      </c>
      <c r="F64" s="50" t="str">
        <f>IF(OR(Checklist[[#This Row],[Result]]="",Checklist[[#This Row],[Result]]="N/A",Checklist[[#This Row],[Weight]]=""),"",Checklist[[#This Row],[Weight]])</f>
        <v/>
      </c>
      <c r="G64" s="51" t="str">
        <f>IF(Checklist[[#This Row],[Result]]="No",IF(Checklist[[#This Row],[Weight]]=3,"Critical",IF(Checklist[[#This Row],[Weight]]=2,"Major","Minor")),IF(Checklist[[#This Row],[Result]]="Partial","Minor",""))</f>
        <v/>
      </c>
      <c r="H64" s="47"/>
    </row>
    <row r="65" spans="1:8" ht="21" customHeight="1" x14ac:dyDescent="0.25">
      <c r="A65" s="47"/>
      <c r="B65" s="47"/>
      <c r="C65" s="55"/>
      <c r="D65" s="53"/>
      <c r="E65" s="50" t="str">
        <f>IF(OR(Checklist[[#This Row],[Result]]="",Checklist[[#This Row],[Result]]="N/A",Checklist[[#This Row],[Weight]]=""),"",Checklist[[#This Row],[Weight]]*IF(Checklist[[#This Row],[Result]]="Yes",1,IF(Checklist[[#This Row],[Result]]="Partial",Partial_Credit,0)))</f>
        <v/>
      </c>
      <c r="F65" s="50" t="str">
        <f>IF(OR(Checklist[[#This Row],[Result]]="",Checklist[[#This Row],[Result]]="N/A",Checklist[[#This Row],[Weight]]=""),"",Checklist[[#This Row],[Weight]])</f>
        <v/>
      </c>
      <c r="G65" s="51" t="str">
        <f>IF(Checklist[[#This Row],[Result]]="No",IF(Checklist[[#This Row],[Weight]]=3,"Critical",IF(Checklist[[#This Row],[Weight]]=2,"Major","Minor")),IF(Checklist[[#This Row],[Result]]="Partial","Minor",""))</f>
        <v/>
      </c>
      <c r="H65" s="47"/>
    </row>
    <row r="66" spans="1:8" ht="21" customHeight="1" x14ac:dyDescent="0.25">
      <c r="A66" s="47"/>
      <c r="B66" s="47"/>
      <c r="C66" s="55"/>
      <c r="D66" s="53"/>
      <c r="E66" s="50" t="str">
        <f>IF(OR(Checklist[[#This Row],[Result]]="",Checklist[[#This Row],[Result]]="N/A",Checklist[[#This Row],[Weight]]=""),"",Checklist[[#This Row],[Weight]]*IF(Checklist[[#This Row],[Result]]="Yes",1,IF(Checklist[[#This Row],[Result]]="Partial",Partial_Credit,0)))</f>
        <v/>
      </c>
      <c r="F66" s="50" t="str">
        <f>IF(OR(Checklist[[#This Row],[Result]]="",Checklist[[#This Row],[Result]]="N/A",Checklist[[#This Row],[Weight]]=""),"",Checklist[[#This Row],[Weight]])</f>
        <v/>
      </c>
      <c r="G66" s="51" t="str">
        <f>IF(Checklist[[#This Row],[Result]]="No",IF(Checklist[[#This Row],[Weight]]=3,"Critical",IF(Checklist[[#This Row],[Weight]]=2,"Major","Minor")),IF(Checklist[[#This Row],[Result]]="Partial","Minor",""))</f>
        <v/>
      </c>
      <c r="H66" s="47"/>
    </row>
    <row r="67" spans="1:8" ht="21" customHeight="1" x14ac:dyDescent="0.25">
      <c r="A67" s="47"/>
      <c r="B67" s="47"/>
      <c r="C67" s="55"/>
      <c r="D67" s="53"/>
      <c r="E67" s="50" t="str">
        <f>IF(OR(Checklist[[#This Row],[Result]]="",Checklist[[#This Row],[Result]]="N/A",Checklist[[#This Row],[Weight]]=""),"",Checklist[[#This Row],[Weight]]*IF(Checklist[[#This Row],[Result]]="Yes",1,IF(Checklist[[#This Row],[Result]]="Partial",Partial_Credit,0)))</f>
        <v/>
      </c>
      <c r="F67" s="50" t="str">
        <f>IF(OR(Checklist[[#This Row],[Result]]="",Checklist[[#This Row],[Result]]="N/A",Checklist[[#This Row],[Weight]]=""),"",Checklist[[#This Row],[Weight]])</f>
        <v/>
      </c>
      <c r="G67" s="51" t="str">
        <f>IF(Checklist[[#This Row],[Result]]="No",IF(Checklist[[#This Row],[Weight]]=3,"Critical",IF(Checklist[[#This Row],[Weight]]=2,"Major","Minor")),IF(Checklist[[#This Row],[Result]]="Partial","Minor",""))</f>
        <v/>
      </c>
      <c r="H67" s="47"/>
    </row>
    <row r="68" spans="1:8" ht="21" customHeight="1" x14ac:dyDescent="0.25">
      <c r="A68" s="47"/>
      <c r="B68" s="47"/>
      <c r="C68" s="55"/>
      <c r="D68" s="53"/>
      <c r="E68" s="50" t="str">
        <f>IF(OR(Checklist[[#This Row],[Result]]="",Checklist[[#This Row],[Result]]="N/A",Checklist[[#This Row],[Weight]]=""),"",Checklist[[#This Row],[Weight]]*IF(Checklist[[#This Row],[Result]]="Yes",1,IF(Checklist[[#This Row],[Result]]="Partial",Partial_Credit,0)))</f>
        <v/>
      </c>
      <c r="F68" s="50" t="str">
        <f>IF(OR(Checklist[[#This Row],[Result]]="",Checklist[[#This Row],[Result]]="N/A",Checklist[[#This Row],[Weight]]=""),"",Checklist[[#This Row],[Weight]])</f>
        <v/>
      </c>
      <c r="G68" s="51" t="str">
        <f>IF(Checklist[[#This Row],[Result]]="No",IF(Checklist[[#This Row],[Weight]]=3,"Critical",IF(Checklist[[#This Row],[Weight]]=2,"Major","Minor")),IF(Checklist[[#This Row],[Result]]="Partial","Minor",""))</f>
        <v/>
      </c>
      <c r="H68" s="47"/>
    </row>
    <row r="69" spans="1:8" ht="21" customHeight="1" x14ac:dyDescent="0.25">
      <c r="A69" s="47"/>
      <c r="B69" s="47"/>
      <c r="C69" s="55"/>
      <c r="D69" s="53"/>
      <c r="E69" s="50" t="str">
        <f>IF(OR(Checklist[[#This Row],[Result]]="",Checklist[[#This Row],[Result]]="N/A",Checklist[[#This Row],[Weight]]=""),"",Checklist[[#This Row],[Weight]]*IF(Checklist[[#This Row],[Result]]="Yes",1,IF(Checklist[[#This Row],[Result]]="Partial",Partial_Credit,0)))</f>
        <v/>
      </c>
      <c r="F69" s="50" t="str">
        <f>IF(OR(Checklist[[#This Row],[Result]]="",Checklist[[#This Row],[Result]]="N/A",Checklist[[#This Row],[Weight]]=""),"",Checklist[[#This Row],[Weight]])</f>
        <v/>
      </c>
      <c r="G69" s="51" t="str">
        <f>IF(Checklist[[#This Row],[Result]]="No",IF(Checklist[[#This Row],[Weight]]=3,"Critical",IF(Checklist[[#This Row],[Weight]]=2,"Major","Minor")),IF(Checklist[[#This Row],[Result]]="Partial","Minor",""))</f>
        <v/>
      </c>
      <c r="H69" s="47"/>
    </row>
    <row r="70" spans="1:8" ht="21" customHeight="1" x14ac:dyDescent="0.25">
      <c r="A70" s="47"/>
      <c r="B70" s="47"/>
      <c r="C70" s="55"/>
      <c r="D70" s="53"/>
      <c r="E70" s="50" t="str">
        <f>IF(OR(Checklist[[#This Row],[Result]]="",Checklist[[#This Row],[Result]]="N/A",Checklist[[#This Row],[Weight]]=""),"",Checklist[[#This Row],[Weight]]*IF(Checklist[[#This Row],[Result]]="Yes",1,IF(Checklist[[#This Row],[Result]]="Partial",Partial_Credit,0)))</f>
        <v/>
      </c>
      <c r="F70" s="50" t="str">
        <f>IF(OR(Checklist[[#This Row],[Result]]="",Checklist[[#This Row],[Result]]="N/A",Checklist[[#This Row],[Weight]]=""),"",Checklist[[#This Row],[Weight]])</f>
        <v/>
      </c>
      <c r="G70" s="51" t="str">
        <f>IF(Checklist[[#This Row],[Result]]="No",IF(Checklist[[#This Row],[Weight]]=3,"Critical",IF(Checklist[[#This Row],[Weight]]=2,"Major","Minor")),IF(Checklist[[#This Row],[Result]]="Partial","Minor",""))</f>
        <v/>
      </c>
      <c r="H70" s="47"/>
    </row>
    <row r="71" spans="1:8" ht="21" customHeight="1" x14ac:dyDescent="0.25">
      <c r="A71" s="47"/>
      <c r="B71" s="47"/>
      <c r="C71" s="55"/>
      <c r="D71" s="53"/>
      <c r="E71" s="50" t="str">
        <f>IF(OR(Checklist[[#This Row],[Result]]="",Checklist[[#This Row],[Result]]="N/A",Checklist[[#This Row],[Weight]]=""),"",Checklist[[#This Row],[Weight]]*IF(Checklist[[#This Row],[Result]]="Yes",1,IF(Checklist[[#This Row],[Result]]="Partial",Partial_Credit,0)))</f>
        <v/>
      </c>
      <c r="F71" s="50" t="str">
        <f>IF(OR(Checklist[[#This Row],[Result]]="",Checklist[[#This Row],[Result]]="N/A",Checklist[[#This Row],[Weight]]=""),"",Checklist[[#This Row],[Weight]])</f>
        <v/>
      </c>
      <c r="G71" s="51" t="str">
        <f>IF(Checklist[[#This Row],[Result]]="No",IF(Checklist[[#This Row],[Weight]]=3,"Critical",IF(Checklist[[#This Row],[Weight]]=2,"Major","Minor")),IF(Checklist[[#This Row],[Result]]="Partial","Minor",""))</f>
        <v/>
      </c>
      <c r="H71" s="47"/>
    </row>
    <row r="72" spans="1:8" ht="21" customHeight="1" x14ac:dyDescent="0.25">
      <c r="A72" s="47"/>
      <c r="B72" s="47"/>
      <c r="C72" s="55"/>
      <c r="D72" s="53"/>
      <c r="E72" s="50" t="str">
        <f>IF(OR(Checklist[[#This Row],[Result]]="",Checklist[[#This Row],[Result]]="N/A",Checklist[[#This Row],[Weight]]=""),"",Checklist[[#This Row],[Weight]]*IF(Checklist[[#This Row],[Result]]="Yes",1,IF(Checklist[[#This Row],[Result]]="Partial",Partial_Credit,0)))</f>
        <v/>
      </c>
      <c r="F72" s="50" t="str">
        <f>IF(OR(Checklist[[#This Row],[Result]]="",Checklist[[#This Row],[Result]]="N/A",Checklist[[#This Row],[Weight]]=""),"",Checklist[[#This Row],[Weight]])</f>
        <v/>
      </c>
      <c r="G72" s="51" t="str">
        <f>IF(Checklist[[#This Row],[Result]]="No",IF(Checklist[[#This Row],[Weight]]=3,"Critical",IF(Checklist[[#This Row],[Weight]]=2,"Major","Minor")),IF(Checklist[[#This Row],[Result]]="Partial","Minor",""))</f>
        <v/>
      </c>
      <c r="H72" s="47"/>
    </row>
    <row r="73" spans="1:8" ht="21" customHeight="1" x14ac:dyDescent="0.25">
      <c r="A73" s="47"/>
      <c r="B73" s="47"/>
      <c r="C73" s="55"/>
      <c r="D73" s="53"/>
      <c r="E73" s="50" t="str">
        <f>IF(OR(Checklist[[#This Row],[Result]]="",Checklist[[#This Row],[Result]]="N/A",Checklist[[#This Row],[Weight]]=""),"",Checklist[[#This Row],[Weight]]*IF(Checklist[[#This Row],[Result]]="Yes",1,IF(Checklist[[#This Row],[Result]]="Partial",Partial_Credit,0)))</f>
        <v/>
      </c>
      <c r="F73" s="50" t="str">
        <f>IF(OR(Checklist[[#This Row],[Result]]="",Checklist[[#This Row],[Result]]="N/A",Checklist[[#This Row],[Weight]]=""),"",Checklist[[#This Row],[Weight]])</f>
        <v/>
      </c>
      <c r="G73" s="51" t="str">
        <f>IF(Checklist[[#This Row],[Result]]="No",IF(Checklist[[#This Row],[Weight]]=3,"Critical",IF(Checklist[[#This Row],[Weight]]=2,"Major","Minor")),IF(Checklist[[#This Row],[Result]]="Partial","Minor",""))</f>
        <v/>
      </c>
      <c r="H73" s="47"/>
    </row>
    <row r="74" spans="1:8" ht="21" customHeight="1" x14ac:dyDescent="0.25">
      <c r="A74" s="47"/>
      <c r="B74" s="47"/>
      <c r="C74" s="55"/>
      <c r="D74" s="53"/>
      <c r="E74" s="50" t="str">
        <f>IF(OR(Checklist[[#This Row],[Result]]="",Checklist[[#This Row],[Result]]="N/A",Checklist[[#This Row],[Weight]]=""),"",Checklist[[#This Row],[Weight]]*IF(Checklist[[#This Row],[Result]]="Yes",1,IF(Checklist[[#This Row],[Result]]="Partial",Partial_Credit,0)))</f>
        <v/>
      </c>
      <c r="F74" s="50" t="str">
        <f>IF(OR(Checklist[[#This Row],[Result]]="",Checklist[[#This Row],[Result]]="N/A",Checklist[[#This Row],[Weight]]=""),"",Checklist[[#This Row],[Weight]])</f>
        <v/>
      </c>
      <c r="G74" s="51" t="str">
        <f>IF(Checklist[[#This Row],[Result]]="No",IF(Checklist[[#This Row],[Weight]]=3,"Critical",IF(Checklist[[#This Row],[Weight]]=2,"Major","Minor")),IF(Checklist[[#This Row],[Result]]="Partial","Minor",""))</f>
        <v/>
      </c>
      <c r="H74" s="47"/>
    </row>
    <row r="75" spans="1:8" ht="21" customHeight="1" x14ac:dyDescent="0.25">
      <c r="A75" s="47"/>
      <c r="B75" s="47"/>
      <c r="C75" s="55"/>
      <c r="D75" s="53"/>
      <c r="E75" s="50" t="str">
        <f>IF(OR(Checklist[[#This Row],[Result]]="",Checklist[[#This Row],[Result]]="N/A",Checklist[[#This Row],[Weight]]=""),"",Checklist[[#This Row],[Weight]]*IF(Checklist[[#This Row],[Result]]="Yes",1,IF(Checklist[[#This Row],[Result]]="Partial",Partial_Credit,0)))</f>
        <v/>
      </c>
      <c r="F75" s="50" t="str">
        <f>IF(OR(Checklist[[#This Row],[Result]]="",Checklist[[#This Row],[Result]]="N/A",Checklist[[#This Row],[Weight]]=""),"",Checklist[[#This Row],[Weight]])</f>
        <v/>
      </c>
      <c r="G75" s="51" t="str">
        <f>IF(Checklist[[#This Row],[Result]]="No",IF(Checklist[[#This Row],[Weight]]=3,"Critical",IF(Checklist[[#This Row],[Weight]]=2,"Major","Minor")),IF(Checklist[[#This Row],[Result]]="Partial","Minor",""))</f>
        <v/>
      </c>
      <c r="H75" s="47"/>
    </row>
    <row r="76" spans="1:8" ht="21" customHeight="1" x14ac:dyDescent="0.25">
      <c r="A76" s="47"/>
      <c r="B76" s="47"/>
      <c r="C76" s="55"/>
      <c r="D76" s="53"/>
      <c r="E76" s="50" t="str">
        <f>IF(OR(Checklist[[#This Row],[Result]]="",Checklist[[#This Row],[Result]]="N/A",Checklist[[#This Row],[Weight]]=""),"",Checklist[[#This Row],[Weight]]*IF(Checklist[[#This Row],[Result]]="Yes",1,IF(Checklist[[#This Row],[Result]]="Partial",Partial_Credit,0)))</f>
        <v/>
      </c>
      <c r="F76" s="50" t="str">
        <f>IF(OR(Checklist[[#This Row],[Result]]="",Checklist[[#This Row],[Result]]="N/A",Checklist[[#This Row],[Weight]]=""),"",Checklist[[#This Row],[Weight]])</f>
        <v/>
      </c>
      <c r="G76" s="51" t="str">
        <f>IF(Checklist[[#This Row],[Result]]="No",IF(Checklist[[#This Row],[Weight]]=3,"Critical",IF(Checklist[[#This Row],[Weight]]=2,"Major","Minor")),IF(Checklist[[#This Row],[Result]]="Partial","Minor",""))</f>
        <v/>
      </c>
      <c r="H76" s="47"/>
    </row>
    <row r="77" spans="1:8" ht="21" customHeight="1" x14ac:dyDescent="0.25">
      <c r="A77" s="47"/>
      <c r="B77" s="47"/>
      <c r="C77" s="55"/>
      <c r="D77" s="53"/>
      <c r="E77" s="50" t="str">
        <f>IF(OR(Checklist[[#This Row],[Result]]="",Checklist[[#This Row],[Result]]="N/A",Checklist[[#This Row],[Weight]]=""),"",Checklist[[#This Row],[Weight]]*IF(Checklist[[#This Row],[Result]]="Yes",1,IF(Checklist[[#This Row],[Result]]="Partial",Partial_Credit,0)))</f>
        <v/>
      </c>
      <c r="F77" s="50" t="str">
        <f>IF(OR(Checklist[[#This Row],[Result]]="",Checklist[[#This Row],[Result]]="N/A",Checklist[[#This Row],[Weight]]=""),"",Checklist[[#This Row],[Weight]])</f>
        <v/>
      </c>
      <c r="G77" s="51" t="str">
        <f>IF(Checklist[[#This Row],[Result]]="No",IF(Checklist[[#This Row],[Weight]]=3,"Critical",IF(Checklist[[#This Row],[Weight]]=2,"Major","Minor")),IF(Checklist[[#This Row],[Result]]="Partial","Minor",""))</f>
        <v/>
      </c>
      <c r="H77" s="47"/>
    </row>
    <row r="78" spans="1:8" ht="21" customHeight="1" x14ac:dyDescent="0.25">
      <c r="A78" s="47"/>
      <c r="B78" s="47"/>
      <c r="C78" s="55"/>
      <c r="D78" s="53"/>
      <c r="E78" s="50" t="str">
        <f>IF(OR(Checklist[[#This Row],[Result]]="",Checklist[[#This Row],[Result]]="N/A",Checklist[[#This Row],[Weight]]=""),"",Checklist[[#This Row],[Weight]]*IF(Checklist[[#This Row],[Result]]="Yes",1,IF(Checklist[[#This Row],[Result]]="Partial",Partial_Credit,0)))</f>
        <v/>
      </c>
      <c r="F78" s="50" t="str">
        <f>IF(OR(Checklist[[#This Row],[Result]]="",Checklist[[#This Row],[Result]]="N/A",Checklist[[#This Row],[Weight]]=""),"",Checklist[[#This Row],[Weight]])</f>
        <v/>
      </c>
      <c r="G78" s="51" t="str">
        <f>IF(Checklist[[#This Row],[Result]]="No",IF(Checklist[[#This Row],[Weight]]=3,"Critical",IF(Checklist[[#This Row],[Weight]]=2,"Major","Minor")),IF(Checklist[[#This Row],[Result]]="Partial","Minor",""))</f>
        <v/>
      </c>
      <c r="H78" s="47"/>
    </row>
    <row r="79" spans="1:8" ht="21" customHeight="1" x14ac:dyDescent="0.25">
      <c r="A79" s="47"/>
      <c r="B79" s="47"/>
      <c r="C79" s="55"/>
      <c r="D79" s="53"/>
      <c r="E79" s="50" t="str">
        <f>IF(OR(Checklist[[#This Row],[Result]]="",Checklist[[#This Row],[Result]]="N/A",Checklist[[#This Row],[Weight]]=""),"",Checklist[[#This Row],[Weight]]*IF(Checklist[[#This Row],[Result]]="Yes",1,IF(Checklist[[#This Row],[Result]]="Partial",Partial_Credit,0)))</f>
        <v/>
      </c>
      <c r="F79" s="50" t="str">
        <f>IF(OR(Checklist[[#This Row],[Result]]="",Checklist[[#This Row],[Result]]="N/A",Checklist[[#This Row],[Weight]]=""),"",Checklist[[#This Row],[Weight]])</f>
        <v/>
      </c>
      <c r="G79" s="51" t="str">
        <f>IF(Checklist[[#This Row],[Result]]="No",IF(Checklist[[#This Row],[Weight]]=3,"Critical",IF(Checklist[[#This Row],[Weight]]=2,"Major","Minor")),IF(Checklist[[#This Row],[Result]]="Partial","Minor",""))</f>
        <v/>
      </c>
      <c r="H79" s="47"/>
    </row>
    <row r="80" spans="1:8" ht="21" customHeight="1" x14ac:dyDescent="0.25">
      <c r="A80" s="47"/>
      <c r="B80" s="47"/>
      <c r="C80" s="55"/>
      <c r="D80" s="53"/>
      <c r="E80" s="50" t="str">
        <f>IF(OR(Checklist[[#This Row],[Result]]="",Checklist[[#This Row],[Result]]="N/A",Checklist[[#This Row],[Weight]]=""),"",Checklist[[#This Row],[Weight]]*IF(Checklist[[#This Row],[Result]]="Yes",1,IF(Checklist[[#This Row],[Result]]="Partial",Partial_Credit,0)))</f>
        <v/>
      </c>
      <c r="F80" s="50" t="str">
        <f>IF(OR(Checklist[[#This Row],[Result]]="",Checklist[[#This Row],[Result]]="N/A",Checklist[[#This Row],[Weight]]=""),"",Checklist[[#This Row],[Weight]])</f>
        <v/>
      </c>
      <c r="G80" s="51" t="str">
        <f>IF(Checklist[[#This Row],[Result]]="No",IF(Checklist[[#This Row],[Weight]]=3,"Critical",IF(Checklist[[#This Row],[Weight]]=2,"Major","Minor")),IF(Checklist[[#This Row],[Result]]="Partial","Minor",""))</f>
        <v/>
      </c>
      <c r="H80" s="47"/>
    </row>
    <row r="81" spans="1:8" ht="21" customHeight="1" x14ac:dyDescent="0.25">
      <c r="A81" s="47"/>
      <c r="B81" s="47"/>
      <c r="C81" s="55"/>
      <c r="D81" s="53"/>
      <c r="E81" s="50" t="str">
        <f>IF(OR(Checklist[[#This Row],[Result]]="",Checklist[[#This Row],[Result]]="N/A",Checklist[[#This Row],[Weight]]=""),"",Checklist[[#This Row],[Weight]]*IF(Checklist[[#This Row],[Result]]="Yes",1,IF(Checklist[[#This Row],[Result]]="Partial",Partial_Credit,0)))</f>
        <v/>
      </c>
      <c r="F81" s="50" t="str">
        <f>IF(OR(Checklist[[#This Row],[Result]]="",Checklist[[#This Row],[Result]]="N/A",Checklist[[#This Row],[Weight]]=""),"",Checklist[[#This Row],[Weight]])</f>
        <v/>
      </c>
      <c r="G81" s="51" t="str">
        <f>IF(Checklist[[#This Row],[Result]]="No",IF(Checklist[[#This Row],[Weight]]=3,"Critical",IF(Checklist[[#This Row],[Weight]]=2,"Major","Minor")),IF(Checklist[[#This Row],[Result]]="Partial","Minor",""))</f>
        <v/>
      </c>
      <c r="H81" s="47"/>
    </row>
    <row r="82" spans="1:8" ht="21" customHeight="1" x14ac:dyDescent="0.25">
      <c r="A82" s="47"/>
      <c r="B82" s="47"/>
      <c r="C82" s="55"/>
      <c r="D82" s="53"/>
      <c r="E82" s="50" t="str">
        <f>IF(OR(Checklist[[#This Row],[Result]]="",Checklist[[#This Row],[Result]]="N/A",Checklist[[#This Row],[Weight]]=""),"",Checklist[[#This Row],[Weight]]*IF(Checklist[[#This Row],[Result]]="Yes",1,IF(Checklist[[#This Row],[Result]]="Partial",Partial_Credit,0)))</f>
        <v/>
      </c>
      <c r="F82" s="50" t="str">
        <f>IF(OR(Checklist[[#This Row],[Result]]="",Checklist[[#This Row],[Result]]="N/A",Checklist[[#This Row],[Weight]]=""),"",Checklist[[#This Row],[Weight]])</f>
        <v/>
      </c>
      <c r="G82" s="51" t="str">
        <f>IF(Checklist[[#This Row],[Result]]="No",IF(Checklist[[#This Row],[Weight]]=3,"Critical",IF(Checklist[[#This Row],[Weight]]=2,"Major","Minor")),IF(Checklist[[#This Row],[Result]]="Partial","Minor",""))</f>
        <v/>
      </c>
      <c r="H82" s="47"/>
    </row>
    <row r="83" spans="1:8" ht="21" customHeight="1" x14ac:dyDescent="0.25">
      <c r="A83" s="47"/>
      <c r="B83" s="47"/>
      <c r="C83" s="55"/>
      <c r="D83" s="53"/>
      <c r="E83" s="50" t="str">
        <f>IF(OR(Checklist[[#This Row],[Result]]="",Checklist[[#This Row],[Result]]="N/A",Checklist[[#This Row],[Weight]]=""),"",Checklist[[#This Row],[Weight]]*IF(Checklist[[#This Row],[Result]]="Yes",1,IF(Checklist[[#This Row],[Result]]="Partial",Partial_Credit,0)))</f>
        <v/>
      </c>
      <c r="F83" s="50" t="str">
        <f>IF(OR(Checklist[[#This Row],[Result]]="",Checklist[[#This Row],[Result]]="N/A",Checklist[[#This Row],[Weight]]=""),"",Checklist[[#This Row],[Weight]])</f>
        <v/>
      </c>
      <c r="G83" s="51" t="str">
        <f>IF(Checklist[[#This Row],[Result]]="No",IF(Checklist[[#This Row],[Weight]]=3,"Critical",IF(Checklist[[#This Row],[Weight]]=2,"Major","Minor")),IF(Checklist[[#This Row],[Result]]="Partial","Minor",""))</f>
        <v/>
      </c>
      <c r="H83" s="47"/>
    </row>
    <row r="84" spans="1:8" ht="21" customHeight="1" x14ac:dyDescent="0.25">
      <c r="A84" s="47"/>
      <c r="B84" s="47"/>
      <c r="C84" s="55"/>
      <c r="D84" s="53"/>
      <c r="E84" s="50" t="str">
        <f>IF(OR(Checklist[[#This Row],[Result]]="",Checklist[[#This Row],[Result]]="N/A",Checklist[[#This Row],[Weight]]=""),"",Checklist[[#This Row],[Weight]]*IF(Checklist[[#This Row],[Result]]="Yes",1,IF(Checklist[[#This Row],[Result]]="Partial",Partial_Credit,0)))</f>
        <v/>
      </c>
      <c r="F84" s="50" t="str">
        <f>IF(OR(Checklist[[#This Row],[Result]]="",Checklist[[#This Row],[Result]]="N/A",Checklist[[#This Row],[Weight]]=""),"",Checklist[[#This Row],[Weight]])</f>
        <v/>
      </c>
      <c r="G84" s="51" t="str">
        <f>IF(Checklist[[#This Row],[Result]]="No",IF(Checklist[[#This Row],[Weight]]=3,"Critical",IF(Checklist[[#This Row],[Weight]]=2,"Major","Minor")),IF(Checklist[[#This Row],[Result]]="Partial","Minor",""))</f>
        <v/>
      </c>
      <c r="H84" s="47"/>
    </row>
    <row r="85" spans="1:8" ht="21" customHeight="1" x14ac:dyDescent="0.25">
      <c r="A85" s="47"/>
      <c r="B85" s="47"/>
      <c r="C85" s="55"/>
      <c r="D85" s="53"/>
      <c r="E85" s="50" t="str">
        <f>IF(OR(Checklist[[#This Row],[Result]]="",Checklist[[#This Row],[Result]]="N/A",Checklist[[#This Row],[Weight]]=""),"",Checklist[[#This Row],[Weight]]*IF(Checklist[[#This Row],[Result]]="Yes",1,IF(Checklist[[#This Row],[Result]]="Partial",Partial_Credit,0)))</f>
        <v/>
      </c>
      <c r="F85" s="50" t="str">
        <f>IF(OR(Checklist[[#This Row],[Result]]="",Checklist[[#This Row],[Result]]="N/A",Checklist[[#This Row],[Weight]]=""),"",Checklist[[#This Row],[Weight]])</f>
        <v/>
      </c>
      <c r="G85" s="51" t="str">
        <f>IF(Checklist[[#This Row],[Result]]="No",IF(Checklist[[#This Row],[Weight]]=3,"Critical",IF(Checklist[[#This Row],[Weight]]=2,"Major","Minor")),IF(Checklist[[#This Row],[Result]]="Partial","Minor",""))</f>
        <v/>
      </c>
      <c r="H85" s="47"/>
    </row>
    <row r="86" spans="1:8" ht="21" customHeight="1" x14ac:dyDescent="0.25">
      <c r="A86" s="47"/>
      <c r="B86" s="47"/>
      <c r="C86" s="55"/>
      <c r="D86" s="53"/>
      <c r="E86" s="50" t="str">
        <f>IF(OR(Checklist[[#This Row],[Result]]="",Checklist[[#This Row],[Result]]="N/A",Checklist[[#This Row],[Weight]]=""),"",Checklist[[#This Row],[Weight]]*IF(Checklist[[#This Row],[Result]]="Yes",1,IF(Checklist[[#This Row],[Result]]="Partial",Partial_Credit,0)))</f>
        <v/>
      </c>
      <c r="F86" s="50" t="str">
        <f>IF(OR(Checklist[[#This Row],[Result]]="",Checklist[[#This Row],[Result]]="N/A",Checklist[[#This Row],[Weight]]=""),"",Checklist[[#This Row],[Weight]])</f>
        <v/>
      </c>
      <c r="G86" s="51" t="str">
        <f>IF(Checklist[[#This Row],[Result]]="No",IF(Checklist[[#This Row],[Weight]]=3,"Critical",IF(Checklist[[#This Row],[Weight]]=2,"Major","Minor")),IF(Checklist[[#This Row],[Result]]="Partial","Minor",""))</f>
        <v/>
      </c>
      <c r="H86" s="47"/>
    </row>
    <row r="87" spans="1:8" ht="21" customHeight="1" x14ac:dyDescent="0.25">
      <c r="A87" s="47"/>
      <c r="B87" s="47"/>
      <c r="C87" s="55"/>
      <c r="D87" s="53"/>
      <c r="E87" s="50" t="str">
        <f>IF(OR(Checklist[[#This Row],[Result]]="",Checklist[[#This Row],[Result]]="N/A",Checklist[[#This Row],[Weight]]=""),"",Checklist[[#This Row],[Weight]]*IF(Checklist[[#This Row],[Result]]="Yes",1,IF(Checklist[[#This Row],[Result]]="Partial",Partial_Credit,0)))</f>
        <v/>
      </c>
      <c r="F87" s="50" t="str">
        <f>IF(OR(Checklist[[#This Row],[Result]]="",Checklist[[#This Row],[Result]]="N/A",Checklist[[#This Row],[Weight]]=""),"",Checklist[[#This Row],[Weight]])</f>
        <v/>
      </c>
      <c r="G87" s="51" t="str">
        <f>IF(Checklist[[#This Row],[Result]]="No",IF(Checklist[[#This Row],[Weight]]=3,"Critical",IF(Checklist[[#This Row],[Weight]]=2,"Major","Minor")),IF(Checklist[[#This Row],[Result]]="Partial","Minor",""))</f>
        <v/>
      </c>
      <c r="H87" s="47"/>
    </row>
    <row r="88" spans="1:8" ht="21" customHeight="1" x14ac:dyDescent="0.25">
      <c r="A88" s="47"/>
      <c r="B88" s="47"/>
      <c r="C88" s="55"/>
      <c r="D88" s="53"/>
      <c r="E88" s="50" t="str">
        <f>IF(OR(Checklist[[#This Row],[Result]]="",Checklist[[#This Row],[Result]]="N/A",Checklist[[#This Row],[Weight]]=""),"",Checklist[[#This Row],[Weight]]*IF(Checklist[[#This Row],[Result]]="Yes",1,IF(Checklist[[#This Row],[Result]]="Partial",Partial_Credit,0)))</f>
        <v/>
      </c>
      <c r="F88" s="50" t="str">
        <f>IF(OR(Checklist[[#This Row],[Result]]="",Checklist[[#This Row],[Result]]="N/A",Checklist[[#This Row],[Weight]]=""),"",Checklist[[#This Row],[Weight]])</f>
        <v/>
      </c>
      <c r="G88" s="51" t="str">
        <f>IF(Checklist[[#This Row],[Result]]="No",IF(Checklist[[#This Row],[Weight]]=3,"Critical",IF(Checklist[[#This Row],[Weight]]=2,"Major","Minor")),IF(Checklist[[#This Row],[Result]]="Partial","Minor",""))</f>
        <v/>
      </c>
      <c r="H88" s="47"/>
    </row>
    <row r="89" spans="1:8" ht="21" customHeight="1" x14ac:dyDescent="0.25">
      <c r="A89" s="47"/>
      <c r="B89" s="47"/>
      <c r="C89" s="55"/>
      <c r="D89" s="53"/>
      <c r="E89" s="50" t="str">
        <f>IF(OR(Checklist[[#This Row],[Result]]="",Checklist[[#This Row],[Result]]="N/A",Checklist[[#This Row],[Weight]]=""),"",Checklist[[#This Row],[Weight]]*IF(Checklist[[#This Row],[Result]]="Yes",1,IF(Checklist[[#This Row],[Result]]="Partial",Partial_Credit,0)))</f>
        <v/>
      </c>
      <c r="F89" s="50" t="str">
        <f>IF(OR(Checklist[[#This Row],[Result]]="",Checklist[[#This Row],[Result]]="N/A",Checklist[[#This Row],[Weight]]=""),"",Checklist[[#This Row],[Weight]])</f>
        <v/>
      </c>
      <c r="G89" s="51" t="str">
        <f>IF(Checklist[[#This Row],[Result]]="No",IF(Checklist[[#This Row],[Weight]]=3,"Critical",IF(Checklist[[#This Row],[Weight]]=2,"Major","Minor")),IF(Checklist[[#This Row],[Result]]="Partial","Minor",""))</f>
        <v/>
      </c>
      <c r="H89" s="47"/>
    </row>
    <row r="90" spans="1:8" ht="21" customHeight="1" x14ac:dyDescent="0.25">
      <c r="A90" s="47"/>
      <c r="B90" s="47"/>
      <c r="C90" s="55"/>
      <c r="D90" s="53"/>
      <c r="E90" s="50" t="str">
        <f>IF(OR(Checklist[[#This Row],[Result]]="",Checklist[[#This Row],[Result]]="N/A",Checklist[[#This Row],[Weight]]=""),"",Checklist[[#This Row],[Weight]]*IF(Checklist[[#This Row],[Result]]="Yes",1,IF(Checklist[[#This Row],[Result]]="Partial",Partial_Credit,0)))</f>
        <v/>
      </c>
      <c r="F90" s="50" t="str">
        <f>IF(OR(Checklist[[#This Row],[Result]]="",Checklist[[#This Row],[Result]]="N/A",Checklist[[#This Row],[Weight]]=""),"",Checklist[[#This Row],[Weight]])</f>
        <v/>
      </c>
      <c r="G90" s="51" t="str">
        <f>IF(Checklist[[#This Row],[Result]]="No",IF(Checklist[[#This Row],[Weight]]=3,"Critical",IF(Checklist[[#This Row],[Weight]]=2,"Major","Minor")),IF(Checklist[[#This Row],[Result]]="Partial","Minor",""))</f>
        <v/>
      </c>
      <c r="H90" s="47"/>
    </row>
    <row r="91" spans="1:8" ht="21" customHeight="1" x14ac:dyDescent="0.25">
      <c r="A91" s="47"/>
      <c r="B91" s="47"/>
      <c r="C91" s="55"/>
      <c r="D91" s="53"/>
      <c r="E91" s="50" t="str">
        <f>IF(OR(Checklist[[#This Row],[Result]]="",Checklist[[#This Row],[Result]]="N/A",Checklist[[#This Row],[Weight]]=""),"",Checklist[[#This Row],[Weight]]*IF(Checklist[[#This Row],[Result]]="Yes",1,IF(Checklist[[#This Row],[Result]]="Partial",Partial_Credit,0)))</f>
        <v/>
      </c>
      <c r="F91" s="50" t="str">
        <f>IF(OR(Checklist[[#This Row],[Result]]="",Checklist[[#This Row],[Result]]="N/A",Checklist[[#This Row],[Weight]]=""),"",Checklist[[#This Row],[Weight]])</f>
        <v/>
      </c>
      <c r="G91" s="51" t="str">
        <f>IF(Checklist[[#This Row],[Result]]="No",IF(Checklist[[#This Row],[Weight]]=3,"Critical",IF(Checklist[[#This Row],[Weight]]=2,"Major","Minor")),IF(Checklist[[#This Row],[Result]]="Partial","Minor",""))</f>
        <v/>
      </c>
      <c r="H91" s="47"/>
    </row>
    <row r="92" spans="1:8" ht="21" customHeight="1" x14ac:dyDescent="0.25">
      <c r="A92" s="47"/>
      <c r="B92" s="47"/>
      <c r="C92" s="55"/>
      <c r="D92" s="53"/>
      <c r="E92" s="50" t="str">
        <f>IF(OR(Checklist[[#This Row],[Result]]="",Checklist[[#This Row],[Result]]="N/A",Checklist[[#This Row],[Weight]]=""),"",Checklist[[#This Row],[Weight]]*IF(Checklist[[#This Row],[Result]]="Yes",1,IF(Checklist[[#This Row],[Result]]="Partial",Partial_Credit,0)))</f>
        <v/>
      </c>
      <c r="F92" s="50" t="str">
        <f>IF(OR(Checklist[[#This Row],[Result]]="",Checklist[[#This Row],[Result]]="N/A",Checklist[[#This Row],[Weight]]=""),"",Checklist[[#This Row],[Weight]])</f>
        <v/>
      </c>
      <c r="G92" s="51" t="str">
        <f>IF(Checklist[[#This Row],[Result]]="No",IF(Checklist[[#This Row],[Weight]]=3,"Critical",IF(Checklist[[#This Row],[Weight]]=2,"Major","Minor")),IF(Checklist[[#This Row],[Result]]="Partial","Minor",""))</f>
        <v/>
      </c>
      <c r="H92" s="47"/>
    </row>
    <row r="93" spans="1:8" ht="21" customHeight="1" x14ac:dyDescent="0.25">
      <c r="A93" s="47"/>
      <c r="B93" s="47"/>
      <c r="C93" s="55"/>
      <c r="D93" s="53"/>
      <c r="E93" s="50" t="str">
        <f>IF(OR(Checklist[[#This Row],[Result]]="",Checklist[[#This Row],[Result]]="N/A",Checklist[[#This Row],[Weight]]=""),"",Checklist[[#This Row],[Weight]]*IF(Checklist[[#This Row],[Result]]="Yes",1,IF(Checklist[[#This Row],[Result]]="Partial",Partial_Credit,0)))</f>
        <v/>
      </c>
      <c r="F93" s="50" t="str">
        <f>IF(OR(Checklist[[#This Row],[Result]]="",Checklist[[#This Row],[Result]]="N/A",Checklist[[#This Row],[Weight]]=""),"",Checklist[[#This Row],[Weight]])</f>
        <v/>
      </c>
      <c r="G93" s="51" t="str">
        <f>IF(Checklist[[#This Row],[Result]]="No",IF(Checklist[[#This Row],[Weight]]=3,"Critical",IF(Checklist[[#This Row],[Weight]]=2,"Major","Minor")),IF(Checklist[[#This Row],[Result]]="Partial","Minor",""))</f>
        <v/>
      </c>
      <c r="H93" s="47"/>
    </row>
    <row r="94" spans="1:8" ht="21" customHeight="1" x14ac:dyDescent="0.25">
      <c r="A94" s="47"/>
      <c r="B94" s="47"/>
      <c r="C94" s="55"/>
      <c r="D94" s="53"/>
      <c r="E94" s="50" t="str">
        <f>IF(OR(Checklist[[#This Row],[Result]]="",Checklist[[#This Row],[Result]]="N/A",Checklist[[#This Row],[Weight]]=""),"",Checklist[[#This Row],[Weight]]*IF(Checklist[[#This Row],[Result]]="Yes",1,IF(Checklist[[#This Row],[Result]]="Partial",Partial_Credit,0)))</f>
        <v/>
      </c>
      <c r="F94" s="50" t="str">
        <f>IF(OR(Checklist[[#This Row],[Result]]="",Checklist[[#This Row],[Result]]="N/A",Checklist[[#This Row],[Weight]]=""),"",Checklist[[#This Row],[Weight]])</f>
        <v/>
      </c>
      <c r="G94" s="51" t="str">
        <f>IF(Checklist[[#This Row],[Result]]="No",IF(Checklist[[#This Row],[Weight]]=3,"Critical",IF(Checklist[[#This Row],[Weight]]=2,"Major","Minor")),IF(Checklist[[#This Row],[Result]]="Partial","Minor",""))</f>
        <v/>
      </c>
      <c r="H94" s="47"/>
    </row>
    <row r="95" spans="1:8" ht="21" customHeight="1" x14ac:dyDescent="0.25">
      <c r="A95" s="47"/>
      <c r="B95" s="47"/>
      <c r="C95" s="55"/>
      <c r="D95" s="53"/>
      <c r="E95" s="50" t="str">
        <f>IF(OR(Checklist[[#This Row],[Result]]="",Checklist[[#This Row],[Result]]="N/A",Checklist[[#This Row],[Weight]]=""),"",Checklist[[#This Row],[Weight]]*IF(Checklist[[#This Row],[Result]]="Yes",1,IF(Checklist[[#This Row],[Result]]="Partial",Partial_Credit,0)))</f>
        <v/>
      </c>
      <c r="F95" s="50" t="str">
        <f>IF(OR(Checklist[[#This Row],[Result]]="",Checklist[[#This Row],[Result]]="N/A",Checklist[[#This Row],[Weight]]=""),"",Checklist[[#This Row],[Weight]])</f>
        <v/>
      </c>
      <c r="G95" s="51" t="str">
        <f>IF(Checklist[[#This Row],[Result]]="No",IF(Checklist[[#This Row],[Weight]]=3,"Critical",IF(Checklist[[#This Row],[Weight]]=2,"Major","Minor")),IF(Checklist[[#This Row],[Result]]="Partial","Minor",""))</f>
        <v/>
      </c>
      <c r="H95" s="47"/>
    </row>
    <row r="96" spans="1:8" ht="21" customHeight="1" x14ac:dyDescent="0.25">
      <c r="A96" s="47"/>
      <c r="B96" s="47"/>
      <c r="C96" s="55"/>
      <c r="D96" s="53"/>
      <c r="E96" s="50" t="str">
        <f>IF(OR(Checklist[[#This Row],[Result]]="",Checklist[[#This Row],[Result]]="N/A",Checklist[[#This Row],[Weight]]=""),"",Checklist[[#This Row],[Weight]]*IF(Checklist[[#This Row],[Result]]="Yes",1,IF(Checklist[[#This Row],[Result]]="Partial",Partial_Credit,0)))</f>
        <v/>
      </c>
      <c r="F96" s="50" t="str">
        <f>IF(OR(Checklist[[#This Row],[Result]]="",Checklist[[#This Row],[Result]]="N/A",Checklist[[#This Row],[Weight]]=""),"",Checklist[[#This Row],[Weight]])</f>
        <v/>
      </c>
      <c r="G96" s="51" t="str">
        <f>IF(Checklist[[#This Row],[Result]]="No",IF(Checklist[[#This Row],[Weight]]=3,"Critical",IF(Checklist[[#This Row],[Weight]]=2,"Major","Minor")),IF(Checklist[[#This Row],[Result]]="Partial","Minor",""))</f>
        <v/>
      </c>
      <c r="H96" s="47"/>
    </row>
    <row r="97" spans="1:8" ht="21" customHeight="1" x14ac:dyDescent="0.25">
      <c r="A97" s="47"/>
      <c r="B97" s="47"/>
      <c r="C97" s="55"/>
      <c r="D97" s="53"/>
      <c r="E97" s="50" t="str">
        <f>IF(OR(Checklist[[#This Row],[Result]]="",Checklist[[#This Row],[Result]]="N/A",Checklist[[#This Row],[Weight]]=""),"",Checklist[[#This Row],[Weight]]*IF(Checklist[[#This Row],[Result]]="Yes",1,IF(Checklist[[#This Row],[Result]]="Partial",Partial_Credit,0)))</f>
        <v/>
      </c>
      <c r="F97" s="50" t="str">
        <f>IF(OR(Checklist[[#This Row],[Result]]="",Checklist[[#This Row],[Result]]="N/A",Checklist[[#This Row],[Weight]]=""),"",Checklist[[#This Row],[Weight]])</f>
        <v/>
      </c>
      <c r="G97" s="51" t="str">
        <f>IF(Checklist[[#This Row],[Result]]="No",IF(Checklist[[#This Row],[Weight]]=3,"Critical",IF(Checklist[[#This Row],[Weight]]=2,"Major","Minor")),IF(Checklist[[#This Row],[Result]]="Partial","Minor",""))</f>
        <v/>
      </c>
      <c r="H97" s="47"/>
    </row>
    <row r="98" spans="1:8" ht="21" customHeight="1" x14ac:dyDescent="0.25">
      <c r="A98" s="47"/>
      <c r="B98" s="47"/>
      <c r="C98" s="55"/>
      <c r="D98" s="53"/>
      <c r="E98" s="50" t="str">
        <f>IF(OR(Checklist[[#This Row],[Result]]="",Checklist[[#This Row],[Result]]="N/A",Checklist[[#This Row],[Weight]]=""),"",Checklist[[#This Row],[Weight]]*IF(Checklist[[#This Row],[Result]]="Yes",1,IF(Checklist[[#This Row],[Result]]="Partial",Partial_Credit,0)))</f>
        <v/>
      </c>
      <c r="F98" s="50" t="str">
        <f>IF(OR(Checklist[[#This Row],[Result]]="",Checklist[[#This Row],[Result]]="N/A",Checklist[[#This Row],[Weight]]=""),"",Checklist[[#This Row],[Weight]])</f>
        <v/>
      </c>
      <c r="G98" s="51" t="str">
        <f>IF(Checklist[[#This Row],[Result]]="No",IF(Checklist[[#This Row],[Weight]]=3,"Critical",IF(Checklist[[#This Row],[Weight]]=2,"Major","Minor")),IF(Checklist[[#This Row],[Result]]="Partial","Minor",""))</f>
        <v/>
      </c>
      <c r="H98" s="47"/>
    </row>
    <row r="99" spans="1:8" ht="21" customHeight="1" x14ac:dyDescent="0.25">
      <c r="A99" s="47"/>
      <c r="B99" s="47"/>
      <c r="C99" s="55"/>
      <c r="D99" s="53"/>
      <c r="E99" s="50" t="str">
        <f>IF(OR(Checklist[[#This Row],[Result]]="",Checklist[[#This Row],[Result]]="N/A",Checklist[[#This Row],[Weight]]=""),"",Checklist[[#This Row],[Weight]]*IF(Checklist[[#This Row],[Result]]="Yes",1,IF(Checklist[[#This Row],[Result]]="Partial",Partial_Credit,0)))</f>
        <v/>
      </c>
      <c r="F99" s="50" t="str">
        <f>IF(OR(Checklist[[#This Row],[Result]]="",Checklist[[#This Row],[Result]]="N/A",Checklist[[#This Row],[Weight]]=""),"",Checklist[[#This Row],[Weight]])</f>
        <v/>
      </c>
      <c r="G99" s="51" t="str">
        <f>IF(Checklist[[#This Row],[Result]]="No",IF(Checklist[[#This Row],[Weight]]=3,"Critical",IF(Checklist[[#This Row],[Weight]]=2,"Major","Minor")),IF(Checklist[[#This Row],[Result]]="Partial","Minor",""))</f>
        <v/>
      </c>
      <c r="H99" s="47"/>
    </row>
    <row r="100" spans="1:8" ht="21" customHeight="1" x14ac:dyDescent="0.25">
      <c r="A100" s="47"/>
      <c r="B100" s="47"/>
      <c r="C100" s="55"/>
      <c r="D100" s="53"/>
      <c r="E100" s="50" t="str">
        <f>IF(OR(Checklist[[#This Row],[Result]]="",Checklist[[#This Row],[Result]]="N/A",Checklist[[#This Row],[Weight]]=""),"",Checklist[[#This Row],[Weight]]*IF(Checklist[[#This Row],[Result]]="Yes",1,IF(Checklist[[#This Row],[Result]]="Partial",Partial_Credit,0)))</f>
        <v/>
      </c>
      <c r="F100" s="50" t="str">
        <f>IF(OR(Checklist[[#This Row],[Result]]="",Checklist[[#This Row],[Result]]="N/A",Checklist[[#This Row],[Weight]]=""),"",Checklist[[#This Row],[Weight]])</f>
        <v/>
      </c>
      <c r="G100" s="51" t="str">
        <f>IF(Checklist[[#This Row],[Result]]="No",IF(Checklist[[#This Row],[Weight]]=3,"Critical",IF(Checklist[[#This Row],[Weight]]=2,"Major","Minor")),IF(Checklist[[#This Row],[Result]]="Partial","Minor",""))</f>
        <v/>
      </c>
      <c r="H100" s="47"/>
    </row>
    <row r="101" spans="1:8" ht="21" customHeight="1" x14ac:dyDescent="0.25">
      <c r="A101" s="47"/>
      <c r="B101" s="47"/>
      <c r="C101" s="55"/>
      <c r="D101" s="53"/>
      <c r="E101" s="50" t="str">
        <f>IF(OR(Checklist[[#This Row],[Result]]="",Checklist[[#This Row],[Result]]="N/A",Checklist[[#This Row],[Weight]]=""),"",Checklist[[#This Row],[Weight]]*IF(Checklist[[#This Row],[Result]]="Yes",1,IF(Checklist[[#This Row],[Result]]="Partial",Partial_Credit,0)))</f>
        <v/>
      </c>
      <c r="F101" s="50" t="str">
        <f>IF(OR(Checklist[[#This Row],[Result]]="",Checklist[[#This Row],[Result]]="N/A",Checklist[[#This Row],[Weight]]=""),"",Checklist[[#This Row],[Weight]])</f>
        <v/>
      </c>
      <c r="G101" s="51" t="str">
        <f>IF(Checklist[[#This Row],[Result]]="No",IF(Checklist[[#This Row],[Weight]]=3,"Critical",IF(Checklist[[#This Row],[Weight]]=2,"Major","Minor")),IF(Checklist[[#This Row],[Result]]="Partial","Minor",""))</f>
        <v/>
      </c>
      <c r="H101" s="47"/>
    </row>
    <row r="102" spans="1:8" ht="21" customHeight="1" x14ac:dyDescent="0.25">
      <c r="A102" s="47"/>
      <c r="B102" s="47"/>
      <c r="C102" s="55"/>
      <c r="D102" s="53"/>
      <c r="E102" s="50" t="str">
        <f>IF(OR(Checklist[[#This Row],[Result]]="",Checklist[[#This Row],[Result]]="N/A",Checklist[[#This Row],[Weight]]=""),"",Checklist[[#This Row],[Weight]]*IF(Checklist[[#This Row],[Result]]="Yes",1,IF(Checklist[[#This Row],[Result]]="Partial",Partial_Credit,0)))</f>
        <v/>
      </c>
      <c r="F102" s="50" t="str">
        <f>IF(OR(Checklist[[#This Row],[Result]]="",Checklist[[#This Row],[Result]]="N/A",Checklist[[#This Row],[Weight]]=""),"",Checklist[[#This Row],[Weight]])</f>
        <v/>
      </c>
      <c r="G102" s="51" t="str">
        <f>IF(Checklist[[#This Row],[Result]]="No",IF(Checklist[[#This Row],[Weight]]=3,"Critical",IF(Checklist[[#This Row],[Weight]]=2,"Major","Minor")),IF(Checklist[[#This Row],[Result]]="Partial","Minor",""))</f>
        <v/>
      </c>
      <c r="H102" s="47"/>
    </row>
    <row r="103" spans="1:8" ht="21" customHeight="1" x14ac:dyDescent="0.25">
      <c r="A103" s="47"/>
      <c r="B103" s="47"/>
      <c r="C103" s="55"/>
      <c r="D103" s="53"/>
      <c r="E103" s="50" t="str">
        <f>IF(OR(Checklist[[#This Row],[Result]]="",Checklist[[#This Row],[Result]]="N/A",Checklist[[#This Row],[Weight]]=""),"",Checklist[[#This Row],[Weight]]*IF(Checklist[[#This Row],[Result]]="Yes",1,IF(Checklist[[#This Row],[Result]]="Partial",Partial_Credit,0)))</f>
        <v/>
      </c>
      <c r="F103" s="50" t="str">
        <f>IF(OR(Checklist[[#This Row],[Result]]="",Checklist[[#This Row],[Result]]="N/A",Checklist[[#This Row],[Weight]]=""),"",Checklist[[#This Row],[Weight]])</f>
        <v/>
      </c>
      <c r="G103" s="51" t="str">
        <f>IF(Checklist[[#This Row],[Result]]="No",IF(Checklist[[#This Row],[Weight]]=3,"Critical",IF(Checklist[[#This Row],[Weight]]=2,"Major","Minor")),IF(Checklist[[#This Row],[Result]]="Partial","Minor",""))</f>
        <v/>
      </c>
      <c r="H103" s="47"/>
    </row>
    <row r="104" spans="1:8" ht="21" customHeight="1" x14ac:dyDescent="0.25">
      <c r="A104" s="47"/>
      <c r="B104" s="47"/>
      <c r="C104" s="55"/>
      <c r="D104" s="53"/>
      <c r="E104" s="50" t="str">
        <f>IF(OR(Checklist[[#This Row],[Result]]="",Checklist[[#This Row],[Result]]="N/A",Checklist[[#This Row],[Weight]]=""),"",Checklist[[#This Row],[Weight]]*IF(Checklist[[#This Row],[Result]]="Yes",1,IF(Checklist[[#This Row],[Result]]="Partial",Partial_Credit,0)))</f>
        <v/>
      </c>
      <c r="F104" s="50" t="str">
        <f>IF(OR(Checklist[[#This Row],[Result]]="",Checklist[[#This Row],[Result]]="N/A",Checklist[[#This Row],[Weight]]=""),"",Checklist[[#This Row],[Weight]])</f>
        <v/>
      </c>
      <c r="G104" s="51" t="str">
        <f>IF(Checklist[[#This Row],[Result]]="No",IF(Checklist[[#This Row],[Weight]]=3,"Critical",IF(Checklist[[#This Row],[Weight]]=2,"Major","Minor")),IF(Checklist[[#This Row],[Result]]="Partial","Minor",""))</f>
        <v/>
      </c>
      <c r="H104" s="47"/>
    </row>
  </sheetData>
  <conditionalFormatting sqref="D5:D104">
    <cfRule type="expression" dxfId="24" priority="4">
      <formula>$D5="No"</formula>
    </cfRule>
    <cfRule type="expression" dxfId="23" priority="5">
      <formula>$D5="Partial"</formula>
    </cfRule>
    <cfRule type="expression" dxfId="22" priority="6">
      <formula>$D5="Yes"</formula>
    </cfRule>
    <cfRule type="expression" dxfId="21" priority="7">
      <formula>$D5="N/A"</formula>
    </cfRule>
  </conditionalFormatting>
  <conditionalFormatting sqref="G5:G104">
    <cfRule type="expression" dxfId="20" priority="1">
      <formula>$G5="Critical"</formula>
    </cfRule>
    <cfRule type="expression" dxfId="19" priority="2">
      <formula>$G5="Major"</formula>
    </cfRule>
    <cfRule type="expression" dxfId="18" priority="3">
      <formula>$G5="Minor"</formula>
    </cfRule>
  </conditionalFormatting>
  <dataValidations count="2">
    <dataValidation type="list" allowBlank="1" showInputMessage="1" showErrorMessage="1" errorTitle="Invalid entry" error="Weight must be 1 (standard), 2 (important), or 3 (critical)." sqref="C5:C104" xr:uid="{202091A5-5616-4253-B125-B9E0337ECB2D}">
      <formula1>"1,2,3"</formula1>
    </dataValidation>
    <dataValidation type="list" allowBlank="1" showInputMessage="1" showErrorMessage="1" errorTitle="Invalid entry" error="Result must be Yes, Partial, No, or N/A." sqref="D5:D104" xr:uid="{C50827D2-D80E-450D-90DD-D2EF8CBB5894}">
      <formula1>"Yes,Partial,No,N/A"</formula1>
    </dataValidation>
  </dataValidations>
  <printOptions horizontalCentered="1"/>
  <pageMargins left="0.5" right="0.5" top="0.59722222222222221" bottom="0.69444444444444442" header="0.5" footer="0.5"/>
  <pageSetup scale="50" fitToHeight="0" orientation="landscape" r:id="rId1"/>
  <headerFooter>
    <oddFooter>&amp;C&amp;A  |  Page &amp;P of &amp;N</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Pick a category from the list. Add or rename categories on the Scores sheet." xr:uid="{D3CC14AA-30CC-4E0A-8751-8D423724D298}">
          <x14:formula1>
            <xm:f>Scores!$A$9:$A$20</xm:f>
          </x14:formula1>
          <xm:sqref>A5:A104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75B5"/>
    <pageSetUpPr fitToPage="1"/>
  </sheetPr>
  <dimension ref="A1:F45"/>
  <sheetViews>
    <sheetView showGridLines="0" workbookViewId="0"/>
  </sheetViews>
  <sheetFormatPr defaultRowHeight="15" x14ac:dyDescent="0.25"/>
  <cols>
    <col min="1" max="1" width="51.42578125" customWidth="1"/>
    <col min="2" max="4" width="18.140625" customWidth="1"/>
    <col min="5" max="5" width="26.7109375" customWidth="1"/>
    <col min="6" max="6" width="3.85546875" customWidth="1"/>
  </cols>
  <sheetData>
    <row r="1" spans="1:6" ht="30" customHeight="1" x14ac:dyDescent="0.25">
      <c r="A1" s="2" t="s">
        <v>53</v>
      </c>
      <c r="B1" s="1"/>
      <c r="C1" s="1"/>
      <c r="D1" s="1"/>
      <c r="E1" s="1"/>
      <c r="F1" s="1"/>
    </row>
    <row r="2" spans="1:6" ht="20.100000000000001" customHeight="1" x14ac:dyDescent="0.25">
      <c r="A2" s="4" t="s">
        <v>95</v>
      </c>
      <c r="B2" s="1"/>
      <c r="C2" s="1"/>
      <c r="D2" s="1"/>
      <c r="E2" s="1"/>
      <c r="F2" s="1"/>
    </row>
    <row r="3" spans="1:6" ht="20.100000000000001" customHeight="1" x14ac:dyDescent="0.25">
      <c r="A3" s="1"/>
      <c r="B3" s="1"/>
      <c r="C3" s="1"/>
      <c r="D3" s="1"/>
      <c r="E3" s="1"/>
      <c r="F3" s="1"/>
    </row>
    <row r="4" spans="1:6" ht="20.100000000000001" customHeight="1" x14ac:dyDescent="0.25">
      <c r="A4" s="5" t="s">
        <v>54</v>
      </c>
      <c r="B4" s="30">
        <v>46300</v>
      </c>
      <c r="C4" s="1"/>
      <c r="D4" s="1"/>
      <c r="E4" s="1"/>
      <c r="F4" s="1"/>
    </row>
    <row r="5" spans="1:6" ht="20.100000000000001" customHeight="1" x14ac:dyDescent="0.25">
      <c r="A5" s="5" t="s">
        <v>55</v>
      </c>
      <c r="B5" s="31" t="s">
        <v>56</v>
      </c>
      <c r="C5" s="1"/>
      <c r="D5" s="1"/>
      <c r="E5" s="1"/>
      <c r="F5" s="1"/>
    </row>
    <row r="6" spans="1:6" ht="20.100000000000001" customHeight="1" x14ac:dyDescent="0.25">
      <c r="A6" s="5" t="s">
        <v>96</v>
      </c>
      <c r="B6" s="31" t="s">
        <v>97</v>
      </c>
      <c r="C6" s="1"/>
      <c r="D6" s="1"/>
      <c r="E6" s="1"/>
      <c r="F6" s="1"/>
    </row>
    <row r="7" spans="1:6" ht="20.100000000000001" customHeight="1" x14ac:dyDescent="0.25">
      <c r="A7" s="1"/>
      <c r="B7" s="1"/>
      <c r="C7" s="1"/>
      <c r="D7" s="1"/>
      <c r="E7" s="1"/>
      <c r="F7" s="1"/>
    </row>
    <row r="8" spans="1:6" ht="26.1" customHeight="1" x14ac:dyDescent="0.25">
      <c r="A8" s="9" t="s">
        <v>2</v>
      </c>
      <c r="B8" s="8" t="s">
        <v>57</v>
      </c>
      <c r="C8" s="8" t="s">
        <v>6</v>
      </c>
      <c r="D8" s="8" t="s">
        <v>7</v>
      </c>
      <c r="E8" s="8" t="s">
        <v>58</v>
      </c>
      <c r="F8" s="1"/>
    </row>
    <row r="9" spans="1:6" ht="20.100000000000001" customHeight="1" x14ac:dyDescent="0.25">
      <c r="A9" s="26" t="s">
        <v>10</v>
      </c>
      <c r="B9" s="13">
        <f t="shared" ref="B9:B20" si="0">IF(OR(A9="",N(D9)=0),"",C9/D9)</f>
        <v>0.9285714285714286</v>
      </c>
      <c r="C9" s="14">
        <f>IF(A9="","",SUMIFS(Checklist[Points],Checklist[Category],A9))</f>
        <v>6.5</v>
      </c>
      <c r="D9" s="14">
        <f>IF(A9="","",SUMIFS(Checklist[Possible],Checklist[Category],A9))</f>
        <v>7</v>
      </c>
      <c r="E9" s="15" t="str">
        <f t="shared" ref="E9:E21" si="1">IF(B9="","",IF(B9&gt;=Good_Threshold,"Good",IF(B9&gt;=Improve_Threshold,"Needs improvement","Poor")))</f>
        <v>Good</v>
      </c>
      <c r="F9" s="1"/>
    </row>
    <row r="10" spans="1:6" ht="20.100000000000001" customHeight="1" x14ac:dyDescent="0.25">
      <c r="A10" s="27" t="s">
        <v>17</v>
      </c>
      <c r="B10" s="16">
        <f t="shared" si="0"/>
        <v>0.55000000000000004</v>
      </c>
      <c r="C10" s="17">
        <f>IF(A10="","",SUMIFS(Checklist[Points],Checklist[Category],A10))</f>
        <v>5.5</v>
      </c>
      <c r="D10" s="17">
        <f>IF(A10="","",SUMIFS(Checklist[Possible],Checklist[Category],A10))</f>
        <v>10</v>
      </c>
      <c r="E10" s="18" t="str">
        <f t="shared" si="1"/>
        <v>Poor</v>
      </c>
      <c r="F10" s="1"/>
    </row>
    <row r="11" spans="1:6" ht="20.100000000000001" customHeight="1" x14ac:dyDescent="0.25">
      <c r="A11" s="27" t="s">
        <v>23</v>
      </c>
      <c r="B11" s="16">
        <f t="shared" si="0"/>
        <v>0.63636363636363635</v>
      </c>
      <c r="C11" s="17">
        <f>IF(A11="","",SUMIFS(Checklist[Points],Checklist[Category],A11))</f>
        <v>7</v>
      </c>
      <c r="D11" s="17">
        <f>IF(A11="","",SUMIFS(Checklist[Possible],Checklist[Category],A11))</f>
        <v>11</v>
      </c>
      <c r="E11" s="18" t="str">
        <f t="shared" si="1"/>
        <v>Poor</v>
      </c>
      <c r="F11" s="1"/>
    </row>
    <row r="12" spans="1:6" ht="20.100000000000001" customHeight="1" x14ac:dyDescent="0.25">
      <c r="A12" s="27" t="s">
        <v>28</v>
      </c>
      <c r="B12" s="16">
        <f t="shared" si="0"/>
        <v>0.9</v>
      </c>
      <c r="C12" s="17">
        <f>IF(A12="","",SUMIFS(Checklist[Points],Checklist[Category],A12))</f>
        <v>4.5</v>
      </c>
      <c r="D12" s="17">
        <f>IF(A12="","",SUMIFS(Checklist[Possible],Checklist[Category],A12))</f>
        <v>5</v>
      </c>
      <c r="E12" s="18" t="str">
        <f t="shared" si="1"/>
        <v>Good</v>
      </c>
      <c r="F12" s="1"/>
    </row>
    <row r="13" spans="1:6" ht="20.100000000000001" customHeight="1" x14ac:dyDescent="0.25">
      <c r="A13" s="27" t="s">
        <v>33</v>
      </c>
      <c r="B13" s="16">
        <f t="shared" si="0"/>
        <v>0.83333333333333337</v>
      </c>
      <c r="C13" s="17">
        <f>IF(A13="","",SUMIFS(Checklist[Points],Checklist[Category],A13))</f>
        <v>7.5</v>
      </c>
      <c r="D13" s="17">
        <f>IF(A13="","",SUMIFS(Checklist[Possible],Checklist[Category],A13))</f>
        <v>9</v>
      </c>
      <c r="E13" s="18" t="str">
        <f t="shared" si="1"/>
        <v>Needs improvement</v>
      </c>
      <c r="F13" s="1"/>
    </row>
    <row r="14" spans="1:6" ht="20.100000000000001" customHeight="1" x14ac:dyDescent="0.25">
      <c r="A14" s="27" t="s">
        <v>38</v>
      </c>
      <c r="B14" s="16">
        <f t="shared" si="0"/>
        <v>0.8571428571428571</v>
      </c>
      <c r="C14" s="17">
        <f>IF(A14="","",SUMIFS(Checklist[Points],Checklist[Category],A14))</f>
        <v>6</v>
      </c>
      <c r="D14" s="17">
        <f>IF(A14="","",SUMIFS(Checklist[Possible],Checklist[Category],A14))</f>
        <v>7</v>
      </c>
      <c r="E14" s="18" t="str">
        <f t="shared" si="1"/>
        <v>Needs improvement</v>
      </c>
      <c r="F14" s="1"/>
    </row>
    <row r="15" spans="1:6" ht="20.100000000000001" customHeight="1" x14ac:dyDescent="0.25">
      <c r="A15" s="27" t="s">
        <v>43</v>
      </c>
      <c r="B15" s="16">
        <f t="shared" si="0"/>
        <v>0.7142857142857143</v>
      </c>
      <c r="C15" s="17">
        <f>IF(A15="","",SUMIFS(Checklist[Points],Checklist[Category],A15))</f>
        <v>5</v>
      </c>
      <c r="D15" s="17">
        <f>IF(A15="","",SUMIFS(Checklist[Possible],Checklist[Category],A15))</f>
        <v>7</v>
      </c>
      <c r="E15" s="18" t="str">
        <f t="shared" si="1"/>
        <v>Poor</v>
      </c>
      <c r="F15" s="1"/>
    </row>
    <row r="16" spans="1:6" ht="20.100000000000001" customHeight="1" x14ac:dyDescent="0.25">
      <c r="A16" s="27" t="s">
        <v>48</v>
      </c>
      <c r="B16" s="16">
        <f t="shared" si="0"/>
        <v>0.9375</v>
      </c>
      <c r="C16" s="17">
        <f>IF(A16="","",SUMIFS(Checklist[Points],Checklist[Category],A16))</f>
        <v>7.5</v>
      </c>
      <c r="D16" s="17">
        <f>IF(A16="","",SUMIFS(Checklist[Possible],Checklist[Category],A16))</f>
        <v>8</v>
      </c>
      <c r="E16" s="18" t="str">
        <f t="shared" si="1"/>
        <v>Good</v>
      </c>
      <c r="F16" s="1"/>
    </row>
    <row r="17" spans="1:6" ht="20.100000000000001" customHeight="1" x14ac:dyDescent="0.25">
      <c r="A17" s="27"/>
      <c r="B17" s="16" t="str">
        <f t="shared" si="0"/>
        <v/>
      </c>
      <c r="C17" s="17" t="str">
        <f>IF(A17="","",SUMIFS(Checklist[Points],Checklist[Category],A17))</f>
        <v/>
      </c>
      <c r="D17" s="17" t="str">
        <f>IF(A17="","",SUMIFS(Checklist[Possible],Checklist[Category],A17))</f>
        <v/>
      </c>
      <c r="E17" s="18" t="str">
        <f t="shared" si="1"/>
        <v/>
      </c>
      <c r="F17" s="1"/>
    </row>
    <row r="18" spans="1:6" ht="20.100000000000001" customHeight="1" x14ac:dyDescent="0.25">
      <c r="A18" s="27"/>
      <c r="B18" s="16" t="str">
        <f t="shared" si="0"/>
        <v/>
      </c>
      <c r="C18" s="17" t="str">
        <f>IF(A18="","",SUMIFS(Checklist[Points],Checklist[Category],A18))</f>
        <v/>
      </c>
      <c r="D18" s="17" t="str">
        <f>IF(A18="","",SUMIFS(Checklist[Possible],Checklist[Category],A18))</f>
        <v/>
      </c>
      <c r="E18" s="18" t="str">
        <f t="shared" si="1"/>
        <v/>
      </c>
      <c r="F18" s="1"/>
    </row>
    <row r="19" spans="1:6" ht="20.100000000000001" customHeight="1" x14ac:dyDescent="0.25">
      <c r="A19" s="27"/>
      <c r="B19" s="16" t="str">
        <f t="shared" si="0"/>
        <v/>
      </c>
      <c r="C19" s="17" t="str">
        <f>IF(A19="","",SUMIFS(Checklist[Points],Checklist[Category],A19))</f>
        <v/>
      </c>
      <c r="D19" s="17" t="str">
        <f>IF(A19="","",SUMIFS(Checklist[Possible],Checklist[Category],A19))</f>
        <v/>
      </c>
      <c r="E19" s="18" t="str">
        <f t="shared" si="1"/>
        <v/>
      </c>
      <c r="F19" s="1"/>
    </row>
    <row r="20" spans="1:6" ht="20.100000000000001" customHeight="1" thickBot="1" x14ac:dyDescent="0.3">
      <c r="A20" s="28"/>
      <c r="B20" s="19" t="str">
        <f t="shared" si="0"/>
        <v/>
      </c>
      <c r="C20" s="20" t="str">
        <f>IF(A20="","",SUMIFS(Checklist[Points],Checklist[Category],A20))</f>
        <v/>
      </c>
      <c r="D20" s="20" t="str">
        <f>IF(A20="","",SUMIFS(Checklist[Possible],Checklist[Category],A20))</f>
        <v/>
      </c>
      <c r="E20" s="21" t="str">
        <f t="shared" si="1"/>
        <v/>
      </c>
      <c r="F20" s="1"/>
    </row>
    <row r="21" spans="1:6" ht="20.100000000000001" customHeight="1" x14ac:dyDescent="0.25">
      <c r="A21" s="22" t="s">
        <v>98</v>
      </c>
      <c r="B21" s="23">
        <f>IFERROR(SUM(Checklist[Points])/SUM(Checklist[Possible]),"")</f>
        <v>0.7734375</v>
      </c>
      <c r="C21" s="24">
        <f>SUM(Checklist[Points])</f>
        <v>49.5</v>
      </c>
      <c r="D21" s="24">
        <f>SUM(Checklist[Possible])</f>
        <v>64</v>
      </c>
      <c r="E21" s="25" t="str">
        <f t="shared" si="1"/>
        <v>Needs improvement</v>
      </c>
      <c r="F21" s="1"/>
    </row>
    <row r="22" spans="1:6" ht="20.100000000000001" customHeight="1" x14ac:dyDescent="0.25">
      <c r="A22" s="1"/>
      <c r="B22" s="1"/>
      <c r="C22" s="1"/>
      <c r="D22" s="1"/>
      <c r="E22" s="1"/>
      <c r="F22" s="1"/>
    </row>
    <row r="23" spans="1:6" ht="20.100000000000001" customHeight="1" thickBot="1" x14ac:dyDescent="0.3">
      <c r="A23" s="34" t="s">
        <v>99</v>
      </c>
      <c r="B23" s="34"/>
      <c r="C23" s="34"/>
      <c r="D23" s="34"/>
      <c r="E23" s="34"/>
      <c r="F23" s="1"/>
    </row>
    <row r="24" spans="1:6" ht="20.100000000000001" customHeight="1" x14ac:dyDescent="0.25">
      <c r="A24" s="1" t="s">
        <v>59</v>
      </c>
      <c r="B24" s="37">
        <f>COUNTIF(Checklist[Finding grade],"Critical")</f>
        <v>1</v>
      </c>
      <c r="C24" s="1"/>
      <c r="D24" s="1"/>
      <c r="E24" s="1"/>
      <c r="F24" s="1"/>
    </row>
    <row r="25" spans="1:6" ht="20.100000000000001" customHeight="1" x14ac:dyDescent="0.25">
      <c r="A25" s="1" t="s">
        <v>60</v>
      </c>
      <c r="B25" s="37">
        <f>COUNTIF(Checklist[Finding grade],"Major")</f>
        <v>2</v>
      </c>
      <c r="C25" s="1"/>
      <c r="D25" s="1"/>
      <c r="E25" s="1"/>
      <c r="F25" s="1"/>
    </row>
    <row r="26" spans="1:6" ht="20.100000000000001" customHeight="1" x14ac:dyDescent="0.25">
      <c r="A26" s="1" t="s">
        <v>61</v>
      </c>
      <c r="B26" s="37">
        <f>COUNTIF(Checklist[Finding grade],"Minor")</f>
        <v>8</v>
      </c>
      <c r="C26" s="1"/>
      <c r="D26" s="1"/>
      <c r="E26" s="1"/>
      <c r="F26" s="1"/>
    </row>
    <row r="27" spans="1:6" ht="20.100000000000001" customHeight="1" x14ac:dyDescent="0.25">
      <c r="A27" s="5" t="s">
        <v>100</v>
      </c>
      <c r="B27" s="38" t="str">
        <f>IF(B21="","",IF(B24&gt;0,"FAIL: critical finding",IF(B21&gt;=Good_Threshold,"Good",IF(B21&gt;=Improve_Threshold,"Needs improvement","Poor"))))</f>
        <v>FAIL: critical finding</v>
      </c>
      <c r="C27" s="1"/>
      <c r="D27" s="1"/>
      <c r="E27" s="1"/>
      <c r="F27" s="1"/>
    </row>
    <row r="28" spans="1:6" ht="20.100000000000001" customHeight="1" x14ac:dyDescent="0.25">
      <c r="A28" s="1"/>
      <c r="B28" s="1"/>
      <c r="C28" s="1"/>
      <c r="D28" s="1"/>
      <c r="E28" s="1"/>
      <c r="F28" s="1"/>
    </row>
    <row r="29" spans="1:6" ht="20.100000000000001" customHeight="1" x14ac:dyDescent="0.25">
      <c r="A29" s="1"/>
      <c r="B29" s="1"/>
      <c r="C29" s="1"/>
      <c r="D29" s="1"/>
      <c r="E29" s="1"/>
      <c r="F29" s="1"/>
    </row>
    <row r="30" spans="1:6" ht="20.100000000000001" customHeight="1" thickBot="1" x14ac:dyDescent="0.3">
      <c r="A30" s="34" t="s">
        <v>101</v>
      </c>
      <c r="B30" s="34"/>
      <c r="C30" s="34"/>
      <c r="D30" s="34"/>
      <c r="E30" s="34"/>
      <c r="F30" s="1"/>
    </row>
    <row r="31" spans="1:6" ht="20.100000000000001" customHeight="1" x14ac:dyDescent="0.25">
      <c r="A31" s="3" t="s">
        <v>62</v>
      </c>
      <c r="B31" s="1"/>
      <c r="C31" s="1"/>
      <c r="D31" s="1"/>
      <c r="E31" s="1"/>
      <c r="F31" s="1"/>
    </row>
    <row r="32" spans="1:6" ht="20.100000000000001" customHeight="1" x14ac:dyDescent="0.25">
      <c r="A32" s="1" t="s">
        <v>63</v>
      </c>
      <c r="B32" s="32">
        <v>1</v>
      </c>
      <c r="C32" s="40" t="s">
        <v>109</v>
      </c>
      <c r="D32" s="1"/>
      <c r="E32" s="1"/>
      <c r="F32" s="1"/>
    </row>
    <row r="33" spans="1:6" ht="20.100000000000001" customHeight="1" x14ac:dyDescent="0.25">
      <c r="A33" s="1" t="s">
        <v>64</v>
      </c>
      <c r="B33" s="32">
        <v>7</v>
      </c>
      <c r="C33" s="1"/>
      <c r="D33" s="1"/>
      <c r="E33" s="1"/>
      <c r="F33" s="1"/>
    </row>
    <row r="34" spans="1:6" ht="20.100000000000001" customHeight="1" x14ac:dyDescent="0.25">
      <c r="A34" s="1" t="s">
        <v>65</v>
      </c>
      <c r="B34" s="32">
        <v>30</v>
      </c>
      <c r="C34" s="1"/>
      <c r="D34" s="1"/>
      <c r="E34" s="1"/>
      <c r="F34" s="1"/>
    </row>
    <row r="35" spans="1:6" ht="20.100000000000001" customHeight="1" x14ac:dyDescent="0.25">
      <c r="A35" s="1"/>
      <c r="B35" s="29"/>
      <c r="C35" s="1"/>
      <c r="D35" s="1"/>
      <c r="E35" s="1"/>
      <c r="F35" s="1"/>
    </row>
    <row r="36" spans="1:6" ht="20.100000000000001" customHeight="1" thickBot="1" x14ac:dyDescent="0.3">
      <c r="A36" s="34" t="s">
        <v>102</v>
      </c>
      <c r="B36" s="36"/>
      <c r="C36" s="34"/>
      <c r="D36" s="34"/>
      <c r="E36" s="34"/>
      <c r="F36" s="1"/>
    </row>
    <row r="37" spans="1:6" ht="20.100000000000001" customHeight="1" x14ac:dyDescent="0.25">
      <c r="A37" s="1" t="s">
        <v>103</v>
      </c>
      <c r="B37" s="35">
        <v>0.9</v>
      </c>
      <c r="C37" s="40" t="s">
        <v>110</v>
      </c>
      <c r="D37" s="1"/>
      <c r="E37" s="1"/>
      <c r="F37" s="1"/>
    </row>
    <row r="38" spans="1:6" ht="20.100000000000001" customHeight="1" x14ac:dyDescent="0.25">
      <c r="A38" s="1" t="s">
        <v>104</v>
      </c>
      <c r="B38" s="33">
        <v>0.75</v>
      </c>
      <c r="C38" s="40" t="s">
        <v>111</v>
      </c>
      <c r="D38" s="1"/>
      <c r="E38" s="1"/>
      <c r="F38" s="1"/>
    </row>
    <row r="39" spans="1:6" ht="20.100000000000001" customHeight="1" x14ac:dyDescent="0.25">
      <c r="A39" s="1" t="s">
        <v>105</v>
      </c>
      <c r="B39" s="33">
        <v>0.5</v>
      </c>
      <c r="C39" s="40" t="s">
        <v>112</v>
      </c>
      <c r="D39" s="1"/>
      <c r="E39" s="1"/>
      <c r="F39" s="1"/>
    </row>
    <row r="40" spans="1:6" ht="20.100000000000001" customHeight="1" x14ac:dyDescent="0.25">
      <c r="A40" s="1" t="s">
        <v>106</v>
      </c>
      <c r="B40" s="32">
        <v>30</v>
      </c>
      <c r="C40" s="40" t="s">
        <v>113</v>
      </c>
      <c r="D40" s="1"/>
      <c r="E40" s="1"/>
      <c r="F40" s="1"/>
    </row>
    <row r="41" spans="1:6" ht="20.100000000000001" customHeight="1" x14ac:dyDescent="0.25">
      <c r="A41" s="1"/>
      <c r="B41" s="1"/>
      <c r="C41" s="1"/>
      <c r="D41" s="1"/>
      <c r="E41" s="1"/>
      <c r="F41" s="1"/>
    </row>
    <row r="42" spans="1:6" ht="20.100000000000001" customHeight="1" thickBot="1" x14ac:dyDescent="0.3">
      <c r="A42" s="34" t="s">
        <v>107</v>
      </c>
      <c r="B42" s="34"/>
      <c r="C42" s="34"/>
      <c r="D42" s="34"/>
      <c r="E42" s="34"/>
      <c r="F42" s="1"/>
    </row>
    <row r="43" spans="1:6" ht="20.100000000000001" customHeight="1" x14ac:dyDescent="0.25">
      <c r="A43" s="1" t="s">
        <v>108</v>
      </c>
      <c r="B43" s="39">
        <f>SUM(Checklist[Possible])-SUM(D9:D20)</f>
        <v>0</v>
      </c>
      <c r="C43" s="1" t="str">
        <f>IF(B43=0,"OK","Check: a Checklist category is missing or duplicated above")</f>
        <v>OK</v>
      </c>
      <c r="D43" s="1"/>
      <c r="E43" s="1"/>
      <c r="F43" s="1"/>
    </row>
    <row r="44" spans="1:6" ht="20.100000000000001" customHeight="1" x14ac:dyDescent="0.25">
      <c r="A44" s="1"/>
      <c r="B44" s="1"/>
      <c r="C44" s="1"/>
      <c r="D44" s="1"/>
      <c r="E44" s="1"/>
      <c r="F44" s="1"/>
    </row>
    <row r="45" spans="1:6" ht="20.100000000000001" customHeight="1" x14ac:dyDescent="0.25">
      <c r="A45" s="1"/>
      <c r="B45" s="1"/>
      <c r="C45" s="1"/>
      <c r="D45" s="1"/>
      <c r="E45" s="1"/>
      <c r="F45" s="1"/>
    </row>
  </sheetData>
  <conditionalFormatting sqref="B24">
    <cfRule type="expression" dxfId="17" priority="10">
      <formula>$B$24&gt;0</formula>
    </cfRule>
  </conditionalFormatting>
  <conditionalFormatting sqref="B27:D27">
    <cfRule type="expression" dxfId="16" priority="4">
      <formula>LEFT($B$27,4)="FAIL"</formula>
    </cfRule>
    <cfRule type="expression" dxfId="15" priority="5">
      <formula>$B$27="Poor"</formula>
    </cfRule>
    <cfRule type="expression" dxfId="14" priority="6">
      <formula>$B$27="Needs improvement"</formula>
    </cfRule>
    <cfRule type="expression" dxfId="13" priority="7">
      <formula>$B$27="Good"</formula>
    </cfRule>
  </conditionalFormatting>
  <conditionalFormatting sqref="C43">
    <cfRule type="expression" dxfId="12" priority="8">
      <formula>$B$43&lt;&gt;0</formula>
    </cfRule>
    <cfRule type="expression" dxfId="11" priority="9">
      <formula>$B$43=0</formula>
    </cfRule>
  </conditionalFormatting>
  <conditionalFormatting sqref="E9:E21">
    <cfRule type="expression" dxfId="10" priority="1">
      <formula>E9="Good"</formula>
    </cfRule>
    <cfRule type="expression" dxfId="9" priority="2">
      <formula>E9="Needs improvement"</formula>
    </cfRule>
    <cfRule type="expression" dxfId="8" priority="3">
      <formula>E9="Poor"</formula>
    </cfRule>
  </conditionalFormatting>
  <dataValidations count="3">
    <dataValidation type="date" operator="greaterThan" allowBlank="1" showInputMessage="1" showErrorMessage="1" errorTitle="Invalid entry" error="Enter a valid date." sqref="B4" xr:uid="{407A51AE-6E3D-4207-B228-73475411F50D}">
      <formula1>36526</formula1>
    </dataValidation>
    <dataValidation type="whole" operator="greaterThanOrEqual" allowBlank="1" showInputMessage="1" showErrorMessage="1" errorTitle="Invalid entry" error="Enter a whole number of days, 0 or more." sqref="B32:B34 B40" xr:uid="{27ACFC59-25F4-4165-9C5C-FF203A93B9BD}">
      <formula1>0</formula1>
    </dataValidation>
    <dataValidation type="decimal" allowBlank="1" showInputMessage="1" showErrorMessage="1" errorTitle="Invalid entry" error="Enter a percentage between 0% and 100%." sqref="B37:B39" xr:uid="{F2AA6AB5-70A9-47F0-800C-10A5C738B95D}">
      <formula1>0</formula1>
      <formula2>1</formula2>
    </dataValidation>
  </dataValidations>
  <printOptions horizontalCentered="1"/>
  <pageMargins left="0.5" right="0.5" top="0.59722222222222221" bottom="0.69444444444444442" header="0.5" footer="0.5"/>
  <pageSetup scale="70" fitToHeight="0" orientation="portrait" r:id="rId1"/>
  <headerFooter>
    <oddFooter>&amp;C&amp;A  |  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75B5"/>
    <pageSetUpPr fitToPage="1"/>
  </sheetPr>
  <dimension ref="A1:K84"/>
  <sheetViews>
    <sheetView showGridLines="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9.5703125" customWidth="1"/>
    <col min="2" max="2" width="16.140625" customWidth="1"/>
    <col min="3" max="3" width="40" customWidth="1"/>
    <col min="4" max="4" width="80" customWidth="1"/>
    <col min="5" max="5" width="13.28515625" customWidth="1"/>
    <col min="6" max="6" width="22.85546875" customWidth="1"/>
    <col min="7" max="8" width="16.140625" customWidth="1"/>
    <col min="9" max="9" width="19" customWidth="1"/>
    <col min="10" max="10" width="20" customWidth="1"/>
    <col min="11" max="11" width="17.140625" customWidth="1"/>
  </cols>
  <sheetData>
    <row r="1" spans="1:11" ht="30" customHeight="1" x14ac:dyDescent="0.25">
      <c r="A1" s="42" t="s">
        <v>66</v>
      </c>
      <c r="B1" s="41"/>
      <c r="C1" s="41"/>
      <c r="D1" s="41"/>
      <c r="E1" s="41"/>
      <c r="F1" s="41"/>
      <c r="G1" s="41"/>
      <c r="H1" s="41"/>
      <c r="I1" s="41"/>
      <c r="J1" s="41"/>
      <c r="K1" s="41"/>
    </row>
    <row r="2" spans="1:11" x14ac:dyDescent="0.25">
      <c r="A2" s="43" t="s">
        <v>115</v>
      </c>
      <c r="B2" s="41"/>
      <c r="C2" s="41"/>
      <c r="D2" s="41"/>
      <c r="E2" s="41"/>
      <c r="F2" s="41"/>
      <c r="G2" s="41"/>
      <c r="H2" s="41"/>
      <c r="I2" s="41"/>
      <c r="J2" s="41"/>
      <c r="K2" s="41"/>
    </row>
    <row r="3" spans="1:11" x14ac:dyDescent="0.25">
      <c r="A3" s="41"/>
      <c r="B3" s="41"/>
      <c r="C3" s="41"/>
      <c r="D3" s="41"/>
      <c r="E3" s="41"/>
      <c r="F3" s="41"/>
      <c r="G3" s="41"/>
      <c r="H3" s="41"/>
      <c r="I3" s="41"/>
      <c r="J3" s="41"/>
      <c r="K3" s="41"/>
    </row>
    <row r="4" spans="1:11" ht="36" customHeight="1" x14ac:dyDescent="0.25">
      <c r="A4" s="45" t="s">
        <v>67</v>
      </c>
      <c r="B4" s="45" t="s">
        <v>68</v>
      </c>
      <c r="C4" s="44" t="s">
        <v>2</v>
      </c>
      <c r="D4" s="44" t="s">
        <v>69</v>
      </c>
      <c r="E4" s="45" t="s">
        <v>70</v>
      </c>
      <c r="F4" s="45" t="s">
        <v>71</v>
      </c>
      <c r="G4" s="45" t="s">
        <v>72</v>
      </c>
      <c r="H4" s="45" t="s">
        <v>73</v>
      </c>
      <c r="I4" s="45" t="s">
        <v>74</v>
      </c>
      <c r="J4" s="45" t="s">
        <v>75</v>
      </c>
      <c r="K4" s="45" t="s">
        <v>76</v>
      </c>
    </row>
    <row r="5" spans="1:11" ht="21" customHeight="1" x14ac:dyDescent="0.25">
      <c r="A5" s="52" t="s">
        <v>77</v>
      </c>
      <c r="B5" s="56">
        <v>46300</v>
      </c>
      <c r="C5" s="46" t="s">
        <v>23</v>
      </c>
      <c r="D5" s="46" t="s">
        <v>26</v>
      </c>
      <c r="E5" s="52" t="s">
        <v>63</v>
      </c>
      <c r="F5" s="46"/>
      <c r="G5" s="58">
        <f>IF(OR(Findings[[#This Row],[Date found]]="",Findings[[#This Row],[Grade]]=""),"",Findings[[#This Row],[Date found]]+INDEX(Scores!$B$32:$B$34,MATCH(Findings[[#This Row],[Grade]],Scores!$A$32:$A$34,0)))</f>
        <v>46301</v>
      </c>
      <c r="H5" s="56"/>
      <c r="I5" s="52"/>
      <c r="J5" s="49" t="str">
        <f ca="1">IF(Findings[[#This Row],[Date found]]="","",IF(Findings[[#This Row],[Date closed]]&lt;&gt;"",IF(Findings[[#This Row],[Fix verified effective?]]="Yes","Verified","Closed - verify"),IF(Findings[[#This Row],[Due date]]&lt;TODAY(),"Overdue","Open")))</f>
        <v>Overdue</v>
      </c>
      <c r="K5" s="60">
        <f ca="1">IF(OR(Findings[[#This Row],[Due date]]="",Findings[[#This Row],[Date closed]]&lt;&gt;""),"",MAX(0,TODAY()-Findings[[#This Row],[Due date]]))</f>
        <v>1</v>
      </c>
    </row>
    <row r="6" spans="1:11" ht="21" customHeight="1" x14ac:dyDescent="0.25">
      <c r="A6" s="53" t="s">
        <v>78</v>
      </c>
      <c r="B6" s="57">
        <v>46300</v>
      </c>
      <c r="C6" s="47" t="s">
        <v>17</v>
      </c>
      <c r="D6" s="47" t="s">
        <v>19</v>
      </c>
      <c r="E6" s="53" t="s">
        <v>64</v>
      </c>
      <c r="F6" s="47"/>
      <c r="G6" s="59">
        <f>IF(OR(Findings[[#This Row],[Date found]]="",Findings[[#This Row],[Grade]]=""),"",Findings[[#This Row],[Date found]]+INDEX(Scores!$B$32:$B$34,MATCH(Findings[[#This Row],[Grade]],Scores!$A$32:$A$34,0)))</f>
        <v>46307</v>
      </c>
      <c r="H6" s="57"/>
      <c r="I6" s="53"/>
      <c r="J6" s="51" t="str">
        <f ca="1">IF(Findings[[#This Row],[Date found]]="","",IF(Findings[[#This Row],[Date closed]]&lt;&gt;"",IF(Findings[[#This Row],[Fix verified effective?]]="Yes","Verified","Closed - verify"),IF(Findings[[#This Row],[Due date]]&lt;TODAY(),"Overdue","Open")))</f>
        <v>Open</v>
      </c>
      <c r="K6" s="61">
        <f ca="1">IF(OR(Findings[[#This Row],[Due date]]="",Findings[[#This Row],[Date closed]]&lt;&gt;""),"",MAX(0,TODAY()-Findings[[#This Row],[Due date]]))</f>
        <v>0</v>
      </c>
    </row>
    <row r="7" spans="1:11" ht="21" customHeight="1" x14ac:dyDescent="0.25">
      <c r="A7" s="53" t="s">
        <v>79</v>
      </c>
      <c r="B7" s="57">
        <v>46300</v>
      </c>
      <c r="C7" s="47" t="s">
        <v>43</v>
      </c>
      <c r="D7" s="47" t="s">
        <v>46</v>
      </c>
      <c r="E7" s="53" t="s">
        <v>64</v>
      </c>
      <c r="F7" s="47"/>
      <c r="G7" s="59">
        <f>IF(OR(Findings[[#This Row],[Date found]]="",Findings[[#This Row],[Grade]]=""),"",Findings[[#This Row],[Date found]]+INDEX(Scores!$B$32:$B$34,MATCH(Findings[[#This Row],[Grade]],Scores!$A$32:$A$34,0)))</f>
        <v>46307</v>
      </c>
      <c r="H7" s="57"/>
      <c r="I7" s="53"/>
      <c r="J7" s="51" t="str">
        <f ca="1">IF(Findings[[#This Row],[Date found]]="","",IF(Findings[[#This Row],[Date closed]]&lt;&gt;"",IF(Findings[[#This Row],[Fix verified effective?]]="Yes","Verified","Closed - verify"),IF(Findings[[#This Row],[Due date]]&lt;TODAY(),"Overdue","Open")))</f>
        <v>Open</v>
      </c>
      <c r="K7" s="61">
        <f ca="1">IF(OR(Findings[[#This Row],[Due date]]="",Findings[[#This Row],[Date closed]]&lt;&gt;""),"",MAX(0,TODAY()-Findings[[#This Row],[Due date]]))</f>
        <v>0</v>
      </c>
    </row>
    <row r="8" spans="1:11" ht="21" customHeight="1" x14ac:dyDescent="0.25">
      <c r="A8" s="53" t="s">
        <v>80</v>
      </c>
      <c r="B8" s="57">
        <v>46300</v>
      </c>
      <c r="C8" s="47" t="s">
        <v>10</v>
      </c>
      <c r="D8" s="47" t="s">
        <v>15</v>
      </c>
      <c r="E8" s="53" t="s">
        <v>65</v>
      </c>
      <c r="F8" s="47"/>
      <c r="G8" s="59">
        <f>IF(OR(Findings[[#This Row],[Date found]]="",Findings[[#This Row],[Grade]]=""),"",Findings[[#This Row],[Date found]]+INDEX(Scores!$B$32:$B$34,MATCH(Findings[[#This Row],[Grade]],Scores!$A$32:$A$34,0)))</f>
        <v>46330</v>
      </c>
      <c r="H8" s="57"/>
      <c r="I8" s="53"/>
      <c r="J8" s="51" t="str">
        <f ca="1">IF(Findings[[#This Row],[Date found]]="","",IF(Findings[[#This Row],[Date closed]]&lt;&gt;"",IF(Findings[[#This Row],[Fix verified effective?]]="Yes","Verified","Closed - verify"),IF(Findings[[#This Row],[Due date]]&lt;TODAY(),"Overdue","Open")))</f>
        <v>Open</v>
      </c>
      <c r="K8" s="61">
        <f ca="1">IF(OR(Findings[[#This Row],[Due date]]="",Findings[[#This Row],[Date closed]]&lt;&gt;""),"",MAX(0,TODAY()-Findings[[#This Row],[Due date]]))</f>
        <v>0</v>
      </c>
    </row>
    <row r="9" spans="1:11" ht="21" customHeight="1" x14ac:dyDescent="0.25">
      <c r="A9" s="53" t="s">
        <v>81</v>
      </c>
      <c r="B9" s="57">
        <v>46300</v>
      </c>
      <c r="C9" s="47" t="s">
        <v>17</v>
      </c>
      <c r="D9" s="47" t="s">
        <v>18</v>
      </c>
      <c r="E9" s="53" t="s">
        <v>65</v>
      </c>
      <c r="F9" s="47"/>
      <c r="G9" s="59">
        <f>IF(OR(Findings[[#This Row],[Date found]]="",Findings[[#This Row],[Grade]]=""),"",Findings[[#This Row],[Date found]]+INDEX(Scores!$B$32:$B$34,MATCH(Findings[[#This Row],[Grade]],Scores!$A$32:$A$34,0)))</f>
        <v>46330</v>
      </c>
      <c r="H9" s="57"/>
      <c r="I9" s="53"/>
      <c r="J9" s="51" t="str">
        <f ca="1">IF(Findings[[#This Row],[Date found]]="","",IF(Findings[[#This Row],[Date closed]]&lt;&gt;"",IF(Findings[[#This Row],[Fix verified effective?]]="Yes","Verified","Closed - verify"),IF(Findings[[#This Row],[Due date]]&lt;TODAY(),"Overdue","Open")))</f>
        <v>Open</v>
      </c>
      <c r="K9" s="61">
        <f ca="1">IF(OR(Findings[[#This Row],[Due date]]="",Findings[[#This Row],[Date closed]]&lt;&gt;""),"",MAX(0,TODAY()-Findings[[#This Row],[Due date]]))</f>
        <v>0</v>
      </c>
    </row>
    <row r="10" spans="1:11" ht="21" customHeight="1" x14ac:dyDescent="0.25">
      <c r="A10" s="53" t="s">
        <v>82</v>
      </c>
      <c r="B10" s="57">
        <v>46300</v>
      </c>
      <c r="C10" s="47" t="s">
        <v>17</v>
      </c>
      <c r="D10" s="47" t="s">
        <v>21</v>
      </c>
      <c r="E10" s="53" t="s">
        <v>65</v>
      </c>
      <c r="F10" s="47"/>
      <c r="G10" s="59">
        <f>IF(OR(Findings[[#This Row],[Date found]]="",Findings[[#This Row],[Grade]]=""),"",Findings[[#This Row],[Date found]]+INDEX(Scores!$B$32:$B$34,MATCH(Findings[[#This Row],[Grade]],Scores!$A$32:$A$34,0)))</f>
        <v>46330</v>
      </c>
      <c r="H10" s="57"/>
      <c r="I10" s="53"/>
      <c r="J10" s="51" t="str">
        <f ca="1">IF(Findings[[#This Row],[Date found]]="","",IF(Findings[[#This Row],[Date closed]]&lt;&gt;"",IF(Findings[[#This Row],[Fix verified effective?]]="Yes","Verified","Closed - verify"),IF(Findings[[#This Row],[Due date]]&lt;TODAY(),"Overdue","Open")))</f>
        <v>Open</v>
      </c>
      <c r="K10" s="61">
        <f ca="1">IF(OR(Findings[[#This Row],[Due date]]="",Findings[[#This Row],[Date closed]]&lt;&gt;""),"",MAX(0,TODAY()-Findings[[#This Row],[Due date]]))</f>
        <v>0</v>
      </c>
    </row>
    <row r="11" spans="1:11" ht="21" customHeight="1" x14ac:dyDescent="0.25">
      <c r="A11" s="53" t="s">
        <v>83</v>
      </c>
      <c r="B11" s="57">
        <v>46300</v>
      </c>
      <c r="C11" s="47" t="s">
        <v>23</v>
      </c>
      <c r="D11" s="47" t="s">
        <v>27</v>
      </c>
      <c r="E11" s="53" t="s">
        <v>65</v>
      </c>
      <c r="F11" s="47"/>
      <c r="G11" s="59">
        <f>IF(OR(Findings[[#This Row],[Date found]]="",Findings[[#This Row],[Grade]]=""),"",Findings[[#This Row],[Date found]]+INDEX(Scores!$B$32:$B$34,MATCH(Findings[[#This Row],[Grade]],Scores!$A$32:$A$34,0)))</f>
        <v>46330</v>
      </c>
      <c r="H11" s="57"/>
      <c r="I11" s="53"/>
      <c r="J11" s="51" t="str">
        <f ca="1">IF(Findings[[#This Row],[Date found]]="","",IF(Findings[[#This Row],[Date closed]]&lt;&gt;"",IF(Findings[[#This Row],[Fix verified effective?]]="Yes","Verified","Closed - verify"),IF(Findings[[#This Row],[Due date]]&lt;TODAY(),"Overdue","Open")))</f>
        <v>Open</v>
      </c>
      <c r="K11" s="61">
        <f ca="1">IF(OR(Findings[[#This Row],[Due date]]="",Findings[[#This Row],[Date closed]]&lt;&gt;""),"",MAX(0,TODAY()-Findings[[#This Row],[Due date]]))</f>
        <v>0</v>
      </c>
    </row>
    <row r="12" spans="1:11" ht="21" customHeight="1" x14ac:dyDescent="0.25">
      <c r="A12" s="53" t="s">
        <v>84</v>
      </c>
      <c r="B12" s="57">
        <v>46300</v>
      </c>
      <c r="C12" s="47" t="s">
        <v>28</v>
      </c>
      <c r="D12" s="47" t="s">
        <v>30</v>
      </c>
      <c r="E12" s="53" t="s">
        <v>65</v>
      </c>
      <c r="F12" s="47"/>
      <c r="G12" s="59">
        <f>IF(OR(Findings[[#This Row],[Date found]]="",Findings[[#This Row],[Grade]]=""),"",Findings[[#This Row],[Date found]]+INDEX(Scores!$B$32:$B$34,MATCH(Findings[[#This Row],[Grade]],Scores!$A$32:$A$34,0)))</f>
        <v>46330</v>
      </c>
      <c r="H12" s="57"/>
      <c r="I12" s="53"/>
      <c r="J12" s="51" t="str">
        <f ca="1">IF(Findings[[#This Row],[Date found]]="","",IF(Findings[[#This Row],[Date closed]]&lt;&gt;"",IF(Findings[[#This Row],[Fix verified effective?]]="Yes","Verified","Closed - verify"),IF(Findings[[#This Row],[Due date]]&lt;TODAY(),"Overdue","Open")))</f>
        <v>Open</v>
      </c>
      <c r="K12" s="61">
        <f ca="1">IF(OR(Findings[[#This Row],[Due date]]="",Findings[[#This Row],[Date closed]]&lt;&gt;""),"",MAX(0,TODAY()-Findings[[#This Row],[Due date]]))</f>
        <v>0</v>
      </c>
    </row>
    <row r="13" spans="1:11" ht="21" customHeight="1" x14ac:dyDescent="0.25">
      <c r="A13" s="53" t="s">
        <v>85</v>
      </c>
      <c r="B13" s="57">
        <v>46300</v>
      </c>
      <c r="C13" s="47" t="s">
        <v>33</v>
      </c>
      <c r="D13" s="47" t="s">
        <v>37</v>
      </c>
      <c r="E13" s="53" t="s">
        <v>65</v>
      </c>
      <c r="F13" s="47"/>
      <c r="G13" s="59">
        <f>IF(OR(Findings[[#This Row],[Date found]]="",Findings[[#This Row],[Grade]]=""),"",Findings[[#This Row],[Date found]]+INDEX(Scores!$B$32:$B$34,MATCH(Findings[[#This Row],[Grade]],Scores!$A$32:$A$34,0)))</f>
        <v>46330</v>
      </c>
      <c r="H13" s="57"/>
      <c r="I13" s="53"/>
      <c r="J13" s="51" t="str">
        <f ca="1">IF(Findings[[#This Row],[Date found]]="","",IF(Findings[[#This Row],[Date closed]]&lt;&gt;"",IF(Findings[[#This Row],[Fix verified effective?]]="Yes","Verified","Closed - verify"),IF(Findings[[#This Row],[Due date]]&lt;TODAY(),"Overdue","Open")))</f>
        <v>Open</v>
      </c>
      <c r="K13" s="61">
        <f ca="1">IF(OR(Findings[[#This Row],[Due date]]="",Findings[[#This Row],[Date closed]]&lt;&gt;""),"",MAX(0,TODAY()-Findings[[#This Row],[Due date]]))</f>
        <v>0</v>
      </c>
    </row>
    <row r="14" spans="1:11" ht="21" customHeight="1" x14ac:dyDescent="0.25">
      <c r="A14" s="53" t="s">
        <v>86</v>
      </c>
      <c r="B14" s="57">
        <v>46300</v>
      </c>
      <c r="C14" s="47" t="s">
        <v>38</v>
      </c>
      <c r="D14" s="47" t="s">
        <v>40</v>
      </c>
      <c r="E14" s="53" t="s">
        <v>65</v>
      </c>
      <c r="F14" s="47"/>
      <c r="G14" s="59">
        <f>IF(OR(Findings[[#This Row],[Date found]]="",Findings[[#This Row],[Grade]]=""),"",Findings[[#This Row],[Date found]]+INDEX(Scores!$B$32:$B$34,MATCH(Findings[[#This Row],[Grade]],Scores!$A$32:$A$34,0)))</f>
        <v>46330</v>
      </c>
      <c r="H14" s="57"/>
      <c r="I14" s="53"/>
      <c r="J14" s="51" t="str">
        <f ca="1">IF(Findings[[#This Row],[Date found]]="","",IF(Findings[[#This Row],[Date closed]]&lt;&gt;"",IF(Findings[[#This Row],[Fix verified effective?]]="Yes","Verified","Closed - verify"),IF(Findings[[#This Row],[Due date]]&lt;TODAY(),"Overdue","Open")))</f>
        <v>Open</v>
      </c>
      <c r="K14" s="61">
        <f ca="1">IF(OR(Findings[[#This Row],[Due date]]="",Findings[[#This Row],[Date closed]]&lt;&gt;""),"",MAX(0,TODAY()-Findings[[#This Row],[Due date]]))</f>
        <v>0</v>
      </c>
    </row>
    <row r="15" spans="1:11" ht="21" customHeight="1" x14ac:dyDescent="0.25">
      <c r="A15" s="53" t="s">
        <v>87</v>
      </c>
      <c r="B15" s="57">
        <v>46300</v>
      </c>
      <c r="C15" s="47" t="s">
        <v>48</v>
      </c>
      <c r="D15" s="47" t="s">
        <v>50</v>
      </c>
      <c r="E15" s="53" t="s">
        <v>65</v>
      </c>
      <c r="F15" s="47"/>
      <c r="G15" s="59">
        <f>IF(OR(Findings[[#This Row],[Date found]]="",Findings[[#This Row],[Grade]]=""),"",Findings[[#This Row],[Date found]]+INDEX(Scores!$B$32:$B$34,MATCH(Findings[[#This Row],[Grade]],Scores!$A$32:$A$34,0)))</f>
        <v>46330</v>
      </c>
      <c r="H15" s="57"/>
      <c r="I15" s="53"/>
      <c r="J15" s="51" t="str">
        <f ca="1">IF(Findings[[#This Row],[Date found]]="","",IF(Findings[[#This Row],[Date closed]]&lt;&gt;"",IF(Findings[[#This Row],[Fix verified effective?]]="Yes","Verified","Closed - verify"),IF(Findings[[#This Row],[Due date]]&lt;TODAY(),"Overdue","Open")))</f>
        <v>Open</v>
      </c>
      <c r="K15" s="61">
        <f ca="1">IF(OR(Findings[[#This Row],[Due date]]="",Findings[[#This Row],[Date closed]]&lt;&gt;""),"",MAX(0,TODAY()-Findings[[#This Row],[Due date]]))</f>
        <v>0</v>
      </c>
    </row>
    <row r="16" spans="1:11" ht="21" customHeight="1" x14ac:dyDescent="0.25">
      <c r="A16" s="53"/>
      <c r="B16" s="57"/>
      <c r="C16" s="47"/>
      <c r="D16" s="47"/>
      <c r="E16" s="53"/>
      <c r="F16" s="47"/>
      <c r="G16" s="59" t="str">
        <f>IF(OR(Findings[[#This Row],[Date found]]="",Findings[[#This Row],[Grade]]=""),"",Findings[[#This Row],[Date found]]+INDEX(Scores!$B$32:$B$34,MATCH(Findings[[#This Row],[Grade]],Scores!$A$32:$A$34,0)))</f>
        <v/>
      </c>
      <c r="H16" s="57"/>
      <c r="I16" s="53"/>
      <c r="J16" s="51" t="str">
        <f ca="1">IF(Findings[[#This Row],[Date found]]="","",IF(Findings[[#This Row],[Date closed]]&lt;&gt;"",IF(Findings[[#This Row],[Fix verified effective?]]="Yes","Verified","Closed - verify"),IF(Findings[[#This Row],[Due date]]&lt;TODAY(),"Overdue","Open")))</f>
        <v/>
      </c>
      <c r="K16" s="61" t="str">
        <f ca="1">IF(OR(Findings[[#This Row],[Due date]]="",Findings[[#This Row],[Date closed]]&lt;&gt;""),"",MAX(0,TODAY()-Findings[[#This Row],[Due date]]))</f>
        <v/>
      </c>
    </row>
    <row r="17" spans="1:11" ht="21" customHeight="1" x14ac:dyDescent="0.25">
      <c r="A17" s="53"/>
      <c r="B17" s="57"/>
      <c r="C17" s="47"/>
      <c r="D17" s="47"/>
      <c r="E17" s="53"/>
      <c r="F17" s="47"/>
      <c r="G17" s="59" t="str">
        <f>IF(OR(Findings[[#This Row],[Date found]]="",Findings[[#This Row],[Grade]]=""),"",Findings[[#This Row],[Date found]]+INDEX(Scores!$B$32:$B$34,MATCH(Findings[[#This Row],[Grade]],Scores!$A$32:$A$34,0)))</f>
        <v/>
      </c>
      <c r="H17" s="57"/>
      <c r="I17" s="53"/>
      <c r="J17" s="51" t="str">
        <f ca="1">IF(Findings[[#This Row],[Date found]]="","",IF(Findings[[#This Row],[Date closed]]&lt;&gt;"",IF(Findings[[#This Row],[Fix verified effective?]]="Yes","Verified","Closed - verify"),IF(Findings[[#This Row],[Due date]]&lt;TODAY(),"Overdue","Open")))</f>
        <v/>
      </c>
      <c r="K17" s="61" t="str">
        <f ca="1">IF(OR(Findings[[#This Row],[Due date]]="",Findings[[#This Row],[Date closed]]&lt;&gt;""),"",MAX(0,TODAY()-Findings[[#This Row],[Due date]]))</f>
        <v/>
      </c>
    </row>
    <row r="18" spans="1:11" ht="21" customHeight="1" x14ac:dyDescent="0.25">
      <c r="A18" s="53"/>
      <c r="B18" s="57"/>
      <c r="C18" s="47"/>
      <c r="D18" s="47"/>
      <c r="E18" s="53"/>
      <c r="F18" s="47"/>
      <c r="G18" s="59" t="str">
        <f>IF(OR(Findings[[#This Row],[Date found]]="",Findings[[#This Row],[Grade]]=""),"",Findings[[#This Row],[Date found]]+INDEX(Scores!$B$32:$B$34,MATCH(Findings[[#This Row],[Grade]],Scores!$A$32:$A$34,0)))</f>
        <v/>
      </c>
      <c r="H18" s="57"/>
      <c r="I18" s="53"/>
      <c r="J18" s="51" t="str">
        <f ca="1">IF(Findings[[#This Row],[Date found]]="","",IF(Findings[[#This Row],[Date closed]]&lt;&gt;"",IF(Findings[[#This Row],[Fix verified effective?]]="Yes","Verified","Closed - verify"),IF(Findings[[#This Row],[Due date]]&lt;TODAY(),"Overdue","Open")))</f>
        <v/>
      </c>
      <c r="K18" s="61" t="str">
        <f ca="1">IF(OR(Findings[[#This Row],[Due date]]="",Findings[[#This Row],[Date closed]]&lt;&gt;""),"",MAX(0,TODAY()-Findings[[#This Row],[Due date]]))</f>
        <v/>
      </c>
    </row>
    <row r="19" spans="1:11" ht="21" customHeight="1" x14ac:dyDescent="0.25">
      <c r="A19" s="53"/>
      <c r="B19" s="57"/>
      <c r="C19" s="47"/>
      <c r="D19" s="47"/>
      <c r="E19" s="53"/>
      <c r="F19" s="47"/>
      <c r="G19" s="59" t="str">
        <f>IF(OR(Findings[[#This Row],[Date found]]="",Findings[[#This Row],[Grade]]=""),"",Findings[[#This Row],[Date found]]+INDEX(Scores!$B$32:$B$34,MATCH(Findings[[#This Row],[Grade]],Scores!$A$32:$A$34,0)))</f>
        <v/>
      </c>
      <c r="H19" s="57"/>
      <c r="I19" s="53"/>
      <c r="J19" s="51" t="str">
        <f ca="1">IF(Findings[[#This Row],[Date found]]="","",IF(Findings[[#This Row],[Date closed]]&lt;&gt;"",IF(Findings[[#This Row],[Fix verified effective?]]="Yes","Verified","Closed - verify"),IF(Findings[[#This Row],[Due date]]&lt;TODAY(),"Overdue","Open")))</f>
        <v/>
      </c>
      <c r="K19" s="61" t="str">
        <f ca="1">IF(OR(Findings[[#This Row],[Due date]]="",Findings[[#This Row],[Date closed]]&lt;&gt;""),"",MAX(0,TODAY()-Findings[[#This Row],[Due date]]))</f>
        <v/>
      </c>
    </row>
    <row r="20" spans="1:11" ht="21" customHeight="1" x14ac:dyDescent="0.25">
      <c r="A20" s="53"/>
      <c r="B20" s="57"/>
      <c r="C20" s="47"/>
      <c r="D20" s="47"/>
      <c r="E20" s="53"/>
      <c r="F20" s="47"/>
      <c r="G20" s="59" t="str">
        <f>IF(OR(Findings[[#This Row],[Date found]]="",Findings[[#This Row],[Grade]]=""),"",Findings[[#This Row],[Date found]]+INDEX(Scores!$B$32:$B$34,MATCH(Findings[[#This Row],[Grade]],Scores!$A$32:$A$34,0)))</f>
        <v/>
      </c>
      <c r="H20" s="57"/>
      <c r="I20" s="53"/>
      <c r="J20" s="51" t="str">
        <f ca="1">IF(Findings[[#This Row],[Date found]]="","",IF(Findings[[#This Row],[Date closed]]&lt;&gt;"",IF(Findings[[#This Row],[Fix verified effective?]]="Yes","Verified","Closed - verify"),IF(Findings[[#This Row],[Due date]]&lt;TODAY(),"Overdue","Open")))</f>
        <v/>
      </c>
      <c r="K20" s="61" t="str">
        <f ca="1">IF(OR(Findings[[#This Row],[Due date]]="",Findings[[#This Row],[Date closed]]&lt;&gt;""),"",MAX(0,TODAY()-Findings[[#This Row],[Due date]]))</f>
        <v/>
      </c>
    </row>
    <row r="21" spans="1:11" ht="21" customHeight="1" x14ac:dyDescent="0.25">
      <c r="A21" s="53"/>
      <c r="B21" s="57"/>
      <c r="C21" s="47"/>
      <c r="D21" s="47"/>
      <c r="E21" s="53"/>
      <c r="F21" s="47"/>
      <c r="G21" s="59" t="str">
        <f>IF(OR(Findings[[#This Row],[Date found]]="",Findings[[#This Row],[Grade]]=""),"",Findings[[#This Row],[Date found]]+INDEX(Scores!$B$32:$B$34,MATCH(Findings[[#This Row],[Grade]],Scores!$A$32:$A$34,0)))</f>
        <v/>
      </c>
      <c r="H21" s="57"/>
      <c r="I21" s="53"/>
      <c r="J21" s="51" t="str">
        <f ca="1">IF(Findings[[#This Row],[Date found]]="","",IF(Findings[[#This Row],[Date closed]]&lt;&gt;"",IF(Findings[[#This Row],[Fix verified effective?]]="Yes","Verified","Closed - verify"),IF(Findings[[#This Row],[Due date]]&lt;TODAY(),"Overdue","Open")))</f>
        <v/>
      </c>
      <c r="K21" s="61" t="str">
        <f ca="1">IF(OR(Findings[[#This Row],[Due date]]="",Findings[[#This Row],[Date closed]]&lt;&gt;""),"",MAX(0,TODAY()-Findings[[#This Row],[Due date]]))</f>
        <v/>
      </c>
    </row>
    <row r="22" spans="1:11" ht="21" customHeight="1" x14ac:dyDescent="0.25">
      <c r="A22" s="53"/>
      <c r="B22" s="57"/>
      <c r="C22" s="47"/>
      <c r="D22" s="47"/>
      <c r="E22" s="53"/>
      <c r="F22" s="47"/>
      <c r="G22" s="59" t="str">
        <f>IF(OR(Findings[[#This Row],[Date found]]="",Findings[[#This Row],[Grade]]=""),"",Findings[[#This Row],[Date found]]+INDEX(Scores!$B$32:$B$34,MATCH(Findings[[#This Row],[Grade]],Scores!$A$32:$A$34,0)))</f>
        <v/>
      </c>
      <c r="H22" s="57"/>
      <c r="I22" s="53"/>
      <c r="J22" s="51" t="str">
        <f ca="1">IF(Findings[[#This Row],[Date found]]="","",IF(Findings[[#This Row],[Date closed]]&lt;&gt;"",IF(Findings[[#This Row],[Fix verified effective?]]="Yes","Verified","Closed - verify"),IF(Findings[[#This Row],[Due date]]&lt;TODAY(),"Overdue","Open")))</f>
        <v/>
      </c>
      <c r="K22" s="61" t="str">
        <f ca="1">IF(OR(Findings[[#This Row],[Due date]]="",Findings[[#This Row],[Date closed]]&lt;&gt;""),"",MAX(0,TODAY()-Findings[[#This Row],[Due date]]))</f>
        <v/>
      </c>
    </row>
    <row r="23" spans="1:11" ht="21" customHeight="1" x14ac:dyDescent="0.25">
      <c r="A23" s="53"/>
      <c r="B23" s="57"/>
      <c r="C23" s="47"/>
      <c r="D23" s="47"/>
      <c r="E23" s="53"/>
      <c r="F23" s="47"/>
      <c r="G23" s="59" t="str">
        <f>IF(OR(Findings[[#This Row],[Date found]]="",Findings[[#This Row],[Grade]]=""),"",Findings[[#This Row],[Date found]]+INDEX(Scores!$B$32:$B$34,MATCH(Findings[[#This Row],[Grade]],Scores!$A$32:$A$34,0)))</f>
        <v/>
      </c>
      <c r="H23" s="57"/>
      <c r="I23" s="53"/>
      <c r="J23" s="51" t="str">
        <f ca="1">IF(Findings[[#This Row],[Date found]]="","",IF(Findings[[#This Row],[Date closed]]&lt;&gt;"",IF(Findings[[#This Row],[Fix verified effective?]]="Yes","Verified","Closed - verify"),IF(Findings[[#This Row],[Due date]]&lt;TODAY(),"Overdue","Open")))</f>
        <v/>
      </c>
      <c r="K23" s="61" t="str">
        <f ca="1">IF(OR(Findings[[#This Row],[Due date]]="",Findings[[#This Row],[Date closed]]&lt;&gt;""),"",MAX(0,TODAY()-Findings[[#This Row],[Due date]]))</f>
        <v/>
      </c>
    </row>
    <row r="24" spans="1:11" ht="21" customHeight="1" x14ac:dyDescent="0.25">
      <c r="A24" s="53"/>
      <c r="B24" s="57"/>
      <c r="C24" s="47"/>
      <c r="D24" s="47"/>
      <c r="E24" s="53"/>
      <c r="F24" s="47"/>
      <c r="G24" s="59" t="str">
        <f>IF(OR(Findings[[#This Row],[Date found]]="",Findings[[#This Row],[Grade]]=""),"",Findings[[#This Row],[Date found]]+INDEX(Scores!$B$32:$B$34,MATCH(Findings[[#This Row],[Grade]],Scores!$A$32:$A$34,0)))</f>
        <v/>
      </c>
      <c r="H24" s="57"/>
      <c r="I24" s="53"/>
      <c r="J24" s="51" t="str">
        <f ca="1">IF(Findings[[#This Row],[Date found]]="","",IF(Findings[[#This Row],[Date closed]]&lt;&gt;"",IF(Findings[[#This Row],[Fix verified effective?]]="Yes","Verified","Closed - verify"),IF(Findings[[#This Row],[Due date]]&lt;TODAY(),"Overdue","Open")))</f>
        <v/>
      </c>
      <c r="K24" s="61" t="str">
        <f ca="1">IF(OR(Findings[[#This Row],[Due date]]="",Findings[[#This Row],[Date closed]]&lt;&gt;""),"",MAX(0,TODAY()-Findings[[#This Row],[Due date]]))</f>
        <v/>
      </c>
    </row>
    <row r="25" spans="1:11" ht="21" customHeight="1" x14ac:dyDescent="0.25">
      <c r="A25" s="53"/>
      <c r="B25" s="57"/>
      <c r="C25" s="47"/>
      <c r="D25" s="47"/>
      <c r="E25" s="53"/>
      <c r="F25" s="47"/>
      <c r="G25" s="59" t="str">
        <f>IF(OR(Findings[[#This Row],[Date found]]="",Findings[[#This Row],[Grade]]=""),"",Findings[[#This Row],[Date found]]+INDEX(Scores!$B$32:$B$34,MATCH(Findings[[#This Row],[Grade]],Scores!$A$32:$A$34,0)))</f>
        <v/>
      </c>
      <c r="H25" s="57"/>
      <c r="I25" s="53"/>
      <c r="J25" s="51" t="str">
        <f ca="1">IF(Findings[[#This Row],[Date found]]="","",IF(Findings[[#This Row],[Date closed]]&lt;&gt;"",IF(Findings[[#This Row],[Fix verified effective?]]="Yes","Verified","Closed - verify"),IF(Findings[[#This Row],[Due date]]&lt;TODAY(),"Overdue","Open")))</f>
        <v/>
      </c>
      <c r="K25" s="61" t="str">
        <f ca="1">IF(OR(Findings[[#This Row],[Due date]]="",Findings[[#This Row],[Date closed]]&lt;&gt;""),"",MAX(0,TODAY()-Findings[[#This Row],[Due date]]))</f>
        <v/>
      </c>
    </row>
    <row r="26" spans="1:11" ht="21" customHeight="1" x14ac:dyDescent="0.25">
      <c r="A26" s="53"/>
      <c r="B26" s="57"/>
      <c r="C26" s="47"/>
      <c r="D26" s="47"/>
      <c r="E26" s="53"/>
      <c r="F26" s="47"/>
      <c r="G26" s="59" t="str">
        <f>IF(OR(Findings[[#This Row],[Date found]]="",Findings[[#This Row],[Grade]]=""),"",Findings[[#This Row],[Date found]]+INDEX(Scores!$B$32:$B$34,MATCH(Findings[[#This Row],[Grade]],Scores!$A$32:$A$34,0)))</f>
        <v/>
      </c>
      <c r="H26" s="57"/>
      <c r="I26" s="53"/>
      <c r="J26" s="51" t="str">
        <f ca="1">IF(Findings[[#This Row],[Date found]]="","",IF(Findings[[#This Row],[Date closed]]&lt;&gt;"",IF(Findings[[#This Row],[Fix verified effective?]]="Yes","Verified","Closed - verify"),IF(Findings[[#This Row],[Due date]]&lt;TODAY(),"Overdue","Open")))</f>
        <v/>
      </c>
      <c r="K26" s="61" t="str">
        <f ca="1">IF(OR(Findings[[#This Row],[Due date]]="",Findings[[#This Row],[Date closed]]&lt;&gt;""),"",MAX(0,TODAY()-Findings[[#This Row],[Due date]]))</f>
        <v/>
      </c>
    </row>
    <row r="27" spans="1:11" ht="21" customHeight="1" x14ac:dyDescent="0.25">
      <c r="A27" s="53"/>
      <c r="B27" s="57"/>
      <c r="C27" s="47"/>
      <c r="D27" s="47"/>
      <c r="E27" s="53"/>
      <c r="F27" s="47"/>
      <c r="G27" s="59" t="str">
        <f>IF(OR(Findings[[#This Row],[Date found]]="",Findings[[#This Row],[Grade]]=""),"",Findings[[#This Row],[Date found]]+INDEX(Scores!$B$32:$B$34,MATCH(Findings[[#This Row],[Grade]],Scores!$A$32:$A$34,0)))</f>
        <v/>
      </c>
      <c r="H27" s="57"/>
      <c r="I27" s="53"/>
      <c r="J27" s="51" t="str">
        <f ca="1">IF(Findings[[#This Row],[Date found]]="","",IF(Findings[[#This Row],[Date closed]]&lt;&gt;"",IF(Findings[[#This Row],[Fix verified effective?]]="Yes","Verified","Closed - verify"),IF(Findings[[#This Row],[Due date]]&lt;TODAY(),"Overdue","Open")))</f>
        <v/>
      </c>
      <c r="K27" s="61" t="str">
        <f ca="1">IF(OR(Findings[[#This Row],[Due date]]="",Findings[[#This Row],[Date closed]]&lt;&gt;""),"",MAX(0,TODAY()-Findings[[#This Row],[Due date]]))</f>
        <v/>
      </c>
    </row>
    <row r="28" spans="1:11" ht="21" customHeight="1" x14ac:dyDescent="0.25">
      <c r="A28" s="53"/>
      <c r="B28" s="57"/>
      <c r="C28" s="47"/>
      <c r="D28" s="47"/>
      <c r="E28" s="53"/>
      <c r="F28" s="47"/>
      <c r="G28" s="59" t="str">
        <f>IF(OR(Findings[[#This Row],[Date found]]="",Findings[[#This Row],[Grade]]=""),"",Findings[[#This Row],[Date found]]+INDEX(Scores!$B$32:$B$34,MATCH(Findings[[#This Row],[Grade]],Scores!$A$32:$A$34,0)))</f>
        <v/>
      </c>
      <c r="H28" s="57"/>
      <c r="I28" s="53"/>
      <c r="J28" s="51" t="str">
        <f ca="1">IF(Findings[[#This Row],[Date found]]="","",IF(Findings[[#This Row],[Date closed]]&lt;&gt;"",IF(Findings[[#This Row],[Fix verified effective?]]="Yes","Verified","Closed - verify"),IF(Findings[[#This Row],[Due date]]&lt;TODAY(),"Overdue","Open")))</f>
        <v/>
      </c>
      <c r="K28" s="61" t="str">
        <f ca="1">IF(OR(Findings[[#This Row],[Due date]]="",Findings[[#This Row],[Date closed]]&lt;&gt;""),"",MAX(0,TODAY()-Findings[[#This Row],[Due date]]))</f>
        <v/>
      </c>
    </row>
    <row r="29" spans="1:11" ht="21" customHeight="1" x14ac:dyDescent="0.25">
      <c r="A29" s="53"/>
      <c r="B29" s="57"/>
      <c r="C29" s="47"/>
      <c r="D29" s="47"/>
      <c r="E29" s="53"/>
      <c r="F29" s="47"/>
      <c r="G29" s="59" t="str">
        <f>IF(OR(Findings[[#This Row],[Date found]]="",Findings[[#This Row],[Grade]]=""),"",Findings[[#This Row],[Date found]]+INDEX(Scores!$B$32:$B$34,MATCH(Findings[[#This Row],[Grade]],Scores!$A$32:$A$34,0)))</f>
        <v/>
      </c>
      <c r="H29" s="57"/>
      <c r="I29" s="53"/>
      <c r="J29" s="51" t="str">
        <f ca="1">IF(Findings[[#This Row],[Date found]]="","",IF(Findings[[#This Row],[Date closed]]&lt;&gt;"",IF(Findings[[#This Row],[Fix verified effective?]]="Yes","Verified","Closed - verify"),IF(Findings[[#This Row],[Due date]]&lt;TODAY(),"Overdue","Open")))</f>
        <v/>
      </c>
      <c r="K29" s="61" t="str">
        <f ca="1">IF(OR(Findings[[#This Row],[Due date]]="",Findings[[#This Row],[Date closed]]&lt;&gt;""),"",MAX(0,TODAY()-Findings[[#This Row],[Due date]]))</f>
        <v/>
      </c>
    </row>
    <row r="30" spans="1:11" ht="21" customHeight="1" x14ac:dyDescent="0.25">
      <c r="A30" s="53"/>
      <c r="B30" s="57"/>
      <c r="C30" s="47"/>
      <c r="D30" s="47"/>
      <c r="E30" s="53"/>
      <c r="F30" s="47"/>
      <c r="G30" s="59" t="str">
        <f>IF(OR(Findings[[#This Row],[Date found]]="",Findings[[#This Row],[Grade]]=""),"",Findings[[#This Row],[Date found]]+INDEX(Scores!$B$32:$B$34,MATCH(Findings[[#This Row],[Grade]],Scores!$A$32:$A$34,0)))</f>
        <v/>
      </c>
      <c r="H30" s="57"/>
      <c r="I30" s="53"/>
      <c r="J30" s="51" t="str">
        <f ca="1">IF(Findings[[#This Row],[Date found]]="","",IF(Findings[[#This Row],[Date closed]]&lt;&gt;"",IF(Findings[[#This Row],[Fix verified effective?]]="Yes","Verified","Closed - verify"),IF(Findings[[#This Row],[Due date]]&lt;TODAY(),"Overdue","Open")))</f>
        <v/>
      </c>
      <c r="K30" s="61" t="str">
        <f ca="1">IF(OR(Findings[[#This Row],[Due date]]="",Findings[[#This Row],[Date closed]]&lt;&gt;""),"",MAX(0,TODAY()-Findings[[#This Row],[Due date]]))</f>
        <v/>
      </c>
    </row>
    <row r="31" spans="1:11" ht="21" customHeight="1" x14ac:dyDescent="0.25">
      <c r="A31" s="53"/>
      <c r="B31" s="57"/>
      <c r="C31" s="47"/>
      <c r="D31" s="47"/>
      <c r="E31" s="53"/>
      <c r="F31" s="47"/>
      <c r="G31" s="59" t="str">
        <f>IF(OR(Findings[[#This Row],[Date found]]="",Findings[[#This Row],[Grade]]=""),"",Findings[[#This Row],[Date found]]+INDEX(Scores!$B$32:$B$34,MATCH(Findings[[#This Row],[Grade]],Scores!$A$32:$A$34,0)))</f>
        <v/>
      </c>
      <c r="H31" s="57"/>
      <c r="I31" s="53"/>
      <c r="J31" s="51" t="str">
        <f ca="1">IF(Findings[[#This Row],[Date found]]="","",IF(Findings[[#This Row],[Date closed]]&lt;&gt;"",IF(Findings[[#This Row],[Fix verified effective?]]="Yes","Verified","Closed - verify"),IF(Findings[[#This Row],[Due date]]&lt;TODAY(),"Overdue","Open")))</f>
        <v/>
      </c>
      <c r="K31" s="61" t="str">
        <f ca="1">IF(OR(Findings[[#This Row],[Due date]]="",Findings[[#This Row],[Date closed]]&lt;&gt;""),"",MAX(0,TODAY()-Findings[[#This Row],[Due date]]))</f>
        <v/>
      </c>
    </row>
    <row r="32" spans="1:11" ht="21" customHeight="1" x14ac:dyDescent="0.25">
      <c r="A32" s="53"/>
      <c r="B32" s="57"/>
      <c r="C32" s="47"/>
      <c r="D32" s="47"/>
      <c r="E32" s="53"/>
      <c r="F32" s="47"/>
      <c r="G32" s="59" t="str">
        <f>IF(OR(Findings[[#This Row],[Date found]]="",Findings[[#This Row],[Grade]]=""),"",Findings[[#This Row],[Date found]]+INDEX(Scores!$B$32:$B$34,MATCH(Findings[[#This Row],[Grade]],Scores!$A$32:$A$34,0)))</f>
        <v/>
      </c>
      <c r="H32" s="57"/>
      <c r="I32" s="53"/>
      <c r="J32" s="51" t="str">
        <f ca="1">IF(Findings[[#This Row],[Date found]]="","",IF(Findings[[#This Row],[Date closed]]&lt;&gt;"",IF(Findings[[#This Row],[Fix verified effective?]]="Yes","Verified","Closed - verify"),IF(Findings[[#This Row],[Due date]]&lt;TODAY(),"Overdue","Open")))</f>
        <v/>
      </c>
      <c r="K32" s="61" t="str">
        <f ca="1">IF(OR(Findings[[#This Row],[Due date]]="",Findings[[#This Row],[Date closed]]&lt;&gt;""),"",MAX(0,TODAY()-Findings[[#This Row],[Due date]]))</f>
        <v/>
      </c>
    </row>
    <row r="33" spans="1:11" ht="21" customHeight="1" x14ac:dyDescent="0.25">
      <c r="A33" s="53"/>
      <c r="B33" s="57"/>
      <c r="C33" s="47"/>
      <c r="D33" s="47"/>
      <c r="E33" s="53"/>
      <c r="F33" s="47"/>
      <c r="G33" s="59" t="str">
        <f>IF(OR(Findings[[#This Row],[Date found]]="",Findings[[#This Row],[Grade]]=""),"",Findings[[#This Row],[Date found]]+INDEX(Scores!$B$32:$B$34,MATCH(Findings[[#This Row],[Grade]],Scores!$A$32:$A$34,0)))</f>
        <v/>
      </c>
      <c r="H33" s="57"/>
      <c r="I33" s="53"/>
      <c r="J33" s="51" t="str">
        <f ca="1">IF(Findings[[#This Row],[Date found]]="","",IF(Findings[[#This Row],[Date closed]]&lt;&gt;"",IF(Findings[[#This Row],[Fix verified effective?]]="Yes","Verified","Closed - verify"),IF(Findings[[#This Row],[Due date]]&lt;TODAY(),"Overdue","Open")))</f>
        <v/>
      </c>
      <c r="K33" s="61" t="str">
        <f ca="1">IF(OR(Findings[[#This Row],[Due date]]="",Findings[[#This Row],[Date closed]]&lt;&gt;""),"",MAX(0,TODAY()-Findings[[#This Row],[Due date]]))</f>
        <v/>
      </c>
    </row>
    <row r="34" spans="1:11" ht="21" customHeight="1" x14ac:dyDescent="0.25">
      <c r="A34" s="53"/>
      <c r="B34" s="57"/>
      <c r="C34" s="47"/>
      <c r="D34" s="47"/>
      <c r="E34" s="53"/>
      <c r="F34" s="47"/>
      <c r="G34" s="59" t="str">
        <f>IF(OR(Findings[[#This Row],[Date found]]="",Findings[[#This Row],[Grade]]=""),"",Findings[[#This Row],[Date found]]+INDEX(Scores!$B$32:$B$34,MATCH(Findings[[#This Row],[Grade]],Scores!$A$32:$A$34,0)))</f>
        <v/>
      </c>
      <c r="H34" s="57"/>
      <c r="I34" s="53"/>
      <c r="J34" s="51" t="str">
        <f ca="1">IF(Findings[[#This Row],[Date found]]="","",IF(Findings[[#This Row],[Date closed]]&lt;&gt;"",IF(Findings[[#This Row],[Fix verified effective?]]="Yes","Verified","Closed - verify"),IF(Findings[[#This Row],[Due date]]&lt;TODAY(),"Overdue","Open")))</f>
        <v/>
      </c>
      <c r="K34" s="61" t="str">
        <f ca="1">IF(OR(Findings[[#This Row],[Due date]]="",Findings[[#This Row],[Date closed]]&lt;&gt;""),"",MAX(0,TODAY()-Findings[[#This Row],[Due date]]))</f>
        <v/>
      </c>
    </row>
    <row r="35" spans="1:11" ht="21" customHeight="1" x14ac:dyDescent="0.25">
      <c r="A35" s="53"/>
      <c r="B35" s="57"/>
      <c r="C35" s="47"/>
      <c r="D35" s="47"/>
      <c r="E35" s="53"/>
      <c r="F35" s="47"/>
      <c r="G35" s="59" t="str">
        <f>IF(OR(Findings[[#This Row],[Date found]]="",Findings[[#This Row],[Grade]]=""),"",Findings[[#This Row],[Date found]]+INDEX(Scores!$B$32:$B$34,MATCH(Findings[[#This Row],[Grade]],Scores!$A$32:$A$34,0)))</f>
        <v/>
      </c>
      <c r="H35" s="57"/>
      <c r="I35" s="53"/>
      <c r="J35" s="51" t="str">
        <f ca="1">IF(Findings[[#This Row],[Date found]]="","",IF(Findings[[#This Row],[Date closed]]&lt;&gt;"",IF(Findings[[#This Row],[Fix verified effective?]]="Yes","Verified","Closed - verify"),IF(Findings[[#This Row],[Due date]]&lt;TODAY(),"Overdue","Open")))</f>
        <v/>
      </c>
      <c r="K35" s="61" t="str">
        <f ca="1">IF(OR(Findings[[#This Row],[Due date]]="",Findings[[#This Row],[Date closed]]&lt;&gt;""),"",MAX(0,TODAY()-Findings[[#This Row],[Due date]]))</f>
        <v/>
      </c>
    </row>
    <row r="36" spans="1:11" ht="21" customHeight="1" x14ac:dyDescent="0.25">
      <c r="A36" s="53"/>
      <c r="B36" s="57"/>
      <c r="C36" s="47"/>
      <c r="D36" s="47"/>
      <c r="E36" s="53"/>
      <c r="F36" s="47"/>
      <c r="G36" s="59" t="str">
        <f>IF(OR(Findings[[#This Row],[Date found]]="",Findings[[#This Row],[Grade]]=""),"",Findings[[#This Row],[Date found]]+INDEX(Scores!$B$32:$B$34,MATCH(Findings[[#This Row],[Grade]],Scores!$A$32:$A$34,0)))</f>
        <v/>
      </c>
      <c r="H36" s="57"/>
      <c r="I36" s="53"/>
      <c r="J36" s="51" t="str">
        <f ca="1">IF(Findings[[#This Row],[Date found]]="","",IF(Findings[[#This Row],[Date closed]]&lt;&gt;"",IF(Findings[[#This Row],[Fix verified effective?]]="Yes","Verified","Closed - verify"),IF(Findings[[#This Row],[Due date]]&lt;TODAY(),"Overdue","Open")))</f>
        <v/>
      </c>
      <c r="K36" s="61" t="str">
        <f ca="1">IF(OR(Findings[[#This Row],[Due date]]="",Findings[[#This Row],[Date closed]]&lt;&gt;""),"",MAX(0,TODAY()-Findings[[#This Row],[Due date]]))</f>
        <v/>
      </c>
    </row>
    <row r="37" spans="1:11" ht="21" customHeight="1" x14ac:dyDescent="0.25">
      <c r="A37" s="53"/>
      <c r="B37" s="57"/>
      <c r="C37" s="47"/>
      <c r="D37" s="47"/>
      <c r="E37" s="53"/>
      <c r="F37" s="47"/>
      <c r="G37" s="59" t="str">
        <f>IF(OR(Findings[[#This Row],[Date found]]="",Findings[[#This Row],[Grade]]=""),"",Findings[[#This Row],[Date found]]+INDEX(Scores!$B$32:$B$34,MATCH(Findings[[#This Row],[Grade]],Scores!$A$32:$A$34,0)))</f>
        <v/>
      </c>
      <c r="H37" s="57"/>
      <c r="I37" s="53"/>
      <c r="J37" s="51" t="str">
        <f ca="1">IF(Findings[[#This Row],[Date found]]="","",IF(Findings[[#This Row],[Date closed]]&lt;&gt;"",IF(Findings[[#This Row],[Fix verified effective?]]="Yes","Verified","Closed - verify"),IF(Findings[[#This Row],[Due date]]&lt;TODAY(),"Overdue","Open")))</f>
        <v/>
      </c>
      <c r="K37" s="61" t="str">
        <f ca="1">IF(OR(Findings[[#This Row],[Due date]]="",Findings[[#This Row],[Date closed]]&lt;&gt;""),"",MAX(0,TODAY()-Findings[[#This Row],[Due date]]))</f>
        <v/>
      </c>
    </row>
    <row r="38" spans="1:11" ht="21" customHeight="1" x14ac:dyDescent="0.25">
      <c r="A38" s="53"/>
      <c r="B38" s="57"/>
      <c r="C38" s="47"/>
      <c r="D38" s="47"/>
      <c r="E38" s="53"/>
      <c r="F38" s="47"/>
      <c r="G38" s="59" t="str">
        <f>IF(OR(Findings[[#This Row],[Date found]]="",Findings[[#This Row],[Grade]]=""),"",Findings[[#This Row],[Date found]]+INDEX(Scores!$B$32:$B$34,MATCH(Findings[[#This Row],[Grade]],Scores!$A$32:$A$34,0)))</f>
        <v/>
      </c>
      <c r="H38" s="57"/>
      <c r="I38" s="53"/>
      <c r="J38" s="51" t="str">
        <f ca="1">IF(Findings[[#This Row],[Date found]]="","",IF(Findings[[#This Row],[Date closed]]&lt;&gt;"",IF(Findings[[#This Row],[Fix verified effective?]]="Yes","Verified","Closed - verify"),IF(Findings[[#This Row],[Due date]]&lt;TODAY(),"Overdue","Open")))</f>
        <v/>
      </c>
      <c r="K38" s="61" t="str">
        <f ca="1">IF(OR(Findings[[#This Row],[Due date]]="",Findings[[#This Row],[Date closed]]&lt;&gt;""),"",MAX(0,TODAY()-Findings[[#This Row],[Due date]]))</f>
        <v/>
      </c>
    </row>
    <row r="39" spans="1:11" ht="21" customHeight="1" x14ac:dyDescent="0.25">
      <c r="A39" s="53"/>
      <c r="B39" s="57"/>
      <c r="C39" s="47"/>
      <c r="D39" s="47"/>
      <c r="E39" s="53"/>
      <c r="F39" s="47"/>
      <c r="G39" s="59" t="str">
        <f>IF(OR(Findings[[#This Row],[Date found]]="",Findings[[#This Row],[Grade]]=""),"",Findings[[#This Row],[Date found]]+INDEX(Scores!$B$32:$B$34,MATCH(Findings[[#This Row],[Grade]],Scores!$A$32:$A$34,0)))</f>
        <v/>
      </c>
      <c r="H39" s="57"/>
      <c r="I39" s="53"/>
      <c r="J39" s="51" t="str">
        <f ca="1">IF(Findings[[#This Row],[Date found]]="","",IF(Findings[[#This Row],[Date closed]]&lt;&gt;"",IF(Findings[[#This Row],[Fix verified effective?]]="Yes","Verified","Closed - verify"),IF(Findings[[#This Row],[Due date]]&lt;TODAY(),"Overdue","Open")))</f>
        <v/>
      </c>
      <c r="K39" s="61" t="str">
        <f ca="1">IF(OR(Findings[[#This Row],[Due date]]="",Findings[[#This Row],[Date closed]]&lt;&gt;""),"",MAX(0,TODAY()-Findings[[#This Row],[Due date]]))</f>
        <v/>
      </c>
    </row>
    <row r="40" spans="1:11" ht="21" customHeight="1" x14ac:dyDescent="0.25">
      <c r="A40" s="53"/>
      <c r="B40" s="57"/>
      <c r="C40" s="47"/>
      <c r="D40" s="47"/>
      <c r="E40" s="53"/>
      <c r="F40" s="47"/>
      <c r="G40" s="59" t="str">
        <f>IF(OR(Findings[[#This Row],[Date found]]="",Findings[[#This Row],[Grade]]=""),"",Findings[[#This Row],[Date found]]+INDEX(Scores!$B$32:$B$34,MATCH(Findings[[#This Row],[Grade]],Scores!$A$32:$A$34,0)))</f>
        <v/>
      </c>
      <c r="H40" s="57"/>
      <c r="I40" s="53"/>
      <c r="J40" s="51" t="str">
        <f ca="1">IF(Findings[[#This Row],[Date found]]="","",IF(Findings[[#This Row],[Date closed]]&lt;&gt;"",IF(Findings[[#This Row],[Fix verified effective?]]="Yes","Verified","Closed - verify"),IF(Findings[[#This Row],[Due date]]&lt;TODAY(),"Overdue","Open")))</f>
        <v/>
      </c>
      <c r="K40" s="61" t="str">
        <f ca="1">IF(OR(Findings[[#This Row],[Due date]]="",Findings[[#This Row],[Date closed]]&lt;&gt;""),"",MAX(0,TODAY()-Findings[[#This Row],[Due date]]))</f>
        <v/>
      </c>
    </row>
    <row r="41" spans="1:11" ht="21" customHeight="1" x14ac:dyDescent="0.25">
      <c r="A41" s="53"/>
      <c r="B41" s="57"/>
      <c r="C41" s="47"/>
      <c r="D41" s="47"/>
      <c r="E41" s="53"/>
      <c r="F41" s="47"/>
      <c r="G41" s="59" t="str">
        <f>IF(OR(Findings[[#This Row],[Date found]]="",Findings[[#This Row],[Grade]]=""),"",Findings[[#This Row],[Date found]]+INDEX(Scores!$B$32:$B$34,MATCH(Findings[[#This Row],[Grade]],Scores!$A$32:$A$34,0)))</f>
        <v/>
      </c>
      <c r="H41" s="57"/>
      <c r="I41" s="53"/>
      <c r="J41" s="51" t="str">
        <f ca="1">IF(Findings[[#This Row],[Date found]]="","",IF(Findings[[#This Row],[Date closed]]&lt;&gt;"",IF(Findings[[#This Row],[Fix verified effective?]]="Yes","Verified","Closed - verify"),IF(Findings[[#This Row],[Due date]]&lt;TODAY(),"Overdue","Open")))</f>
        <v/>
      </c>
      <c r="K41" s="61" t="str">
        <f ca="1">IF(OR(Findings[[#This Row],[Due date]]="",Findings[[#This Row],[Date closed]]&lt;&gt;""),"",MAX(0,TODAY()-Findings[[#This Row],[Due date]]))</f>
        <v/>
      </c>
    </row>
    <row r="42" spans="1:11" ht="21" customHeight="1" x14ac:dyDescent="0.25">
      <c r="A42" s="53"/>
      <c r="B42" s="57"/>
      <c r="C42" s="47"/>
      <c r="D42" s="47"/>
      <c r="E42" s="53"/>
      <c r="F42" s="47"/>
      <c r="G42" s="59" t="str">
        <f>IF(OR(Findings[[#This Row],[Date found]]="",Findings[[#This Row],[Grade]]=""),"",Findings[[#This Row],[Date found]]+INDEX(Scores!$B$32:$B$34,MATCH(Findings[[#This Row],[Grade]],Scores!$A$32:$A$34,0)))</f>
        <v/>
      </c>
      <c r="H42" s="57"/>
      <c r="I42" s="53"/>
      <c r="J42" s="51" t="str">
        <f ca="1">IF(Findings[[#This Row],[Date found]]="","",IF(Findings[[#This Row],[Date closed]]&lt;&gt;"",IF(Findings[[#This Row],[Fix verified effective?]]="Yes","Verified","Closed - verify"),IF(Findings[[#This Row],[Due date]]&lt;TODAY(),"Overdue","Open")))</f>
        <v/>
      </c>
      <c r="K42" s="61" t="str">
        <f ca="1">IF(OR(Findings[[#This Row],[Due date]]="",Findings[[#This Row],[Date closed]]&lt;&gt;""),"",MAX(0,TODAY()-Findings[[#This Row],[Due date]]))</f>
        <v/>
      </c>
    </row>
    <row r="43" spans="1:11" ht="21" customHeight="1" x14ac:dyDescent="0.25">
      <c r="A43" s="53"/>
      <c r="B43" s="57"/>
      <c r="C43" s="47"/>
      <c r="D43" s="47"/>
      <c r="E43" s="53"/>
      <c r="F43" s="47"/>
      <c r="G43" s="59" t="str">
        <f>IF(OR(Findings[[#This Row],[Date found]]="",Findings[[#This Row],[Grade]]=""),"",Findings[[#This Row],[Date found]]+INDEX(Scores!$B$32:$B$34,MATCH(Findings[[#This Row],[Grade]],Scores!$A$32:$A$34,0)))</f>
        <v/>
      </c>
      <c r="H43" s="57"/>
      <c r="I43" s="53"/>
      <c r="J43" s="51" t="str">
        <f ca="1">IF(Findings[[#This Row],[Date found]]="","",IF(Findings[[#This Row],[Date closed]]&lt;&gt;"",IF(Findings[[#This Row],[Fix verified effective?]]="Yes","Verified","Closed - verify"),IF(Findings[[#This Row],[Due date]]&lt;TODAY(),"Overdue","Open")))</f>
        <v/>
      </c>
      <c r="K43" s="61" t="str">
        <f ca="1">IF(OR(Findings[[#This Row],[Due date]]="",Findings[[#This Row],[Date closed]]&lt;&gt;""),"",MAX(0,TODAY()-Findings[[#This Row],[Due date]]))</f>
        <v/>
      </c>
    </row>
    <row r="44" spans="1:11" ht="21" customHeight="1" x14ac:dyDescent="0.25">
      <c r="A44" s="53"/>
      <c r="B44" s="57"/>
      <c r="C44" s="47"/>
      <c r="D44" s="47"/>
      <c r="E44" s="53"/>
      <c r="F44" s="47"/>
      <c r="G44" s="59" t="str">
        <f>IF(OR(Findings[[#This Row],[Date found]]="",Findings[[#This Row],[Grade]]=""),"",Findings[[#This Row],[Date found]]+INDEX(Scores!$B$32:$B$34,MATCH(Findings[[#This Row],[Grade]],Scores!$A$32:$A$34,0)))</f>
        <v/>
      </c>
      <c r="H44" s="57"/>
      <c r="I44" s="53"/>
      <c r="J44" s="51" t="str">
        <f ca="1">IF(Findings[[#This Row],[Date found]]="","",IF(Findings[[#This Row],[Date closed]]&lt;&gt;"",IF(Findings[[#This Row],[Fix verified effective?]]="Yes","Verified","Closed - verify"),IF(Findings[[#This Row],[Due date]]&lt;TODAY(),"Overdue","Open")))</f>
        <v/>
      </c>
      <c r="K44" s="61" t="str">
        <f ca="1">IF(OR(Findings[[#This Row],[Due date]]="",Findings[[#This Row],[Date closed]]&lt;&gt;""),"",MAX(0,TODAY()-Findings[[#This Row],[Due date]]))</f>
        <v/>
      </c>
    </row>
    <row r="45" spans="1:11" ht="21" customHeight="1" x14ac:dyDescent="0.25">
      <c r="A45" s="53"/>
      <c r="B45" s="57"/>
      <c r="C45" s="47"/>
      <c r="D45" s="47"/>
      <c r="E45" s="53"/>
      <c r="F45" s="47"/>
      <c r="G45" s="59" t="str">
        <f>IF(OR(Findings[[#This Row],[Date found]]="",Findings[[#This Row],[Grade]]=""),"",Findings[[#This Row],[Date found]]+INDEX(Scores!$B$32:$B$34,MATCH(Findings[[#This Row],[Grade]],Scores!$A$32:$A$34,0)))</f>
        <v/>
      </c>
      <c r="H45" s="57"/>
      <c r="I45" s="53"/>
      <c r="J45" s="51" t="str">
        <f ca="1">IF(Findings[[#This Row],[Date found]]="","",IF(Findings[[#This Row],[Date closed]]&lt;&gt;"",IF(Findings[[#This Row],[Fix verified effective?]]="Yes","Verified","Closed - verify"),IF(Findings[[#This Row],[Due date]]&lt;TODAY(),"Overdue","Open")))</f>
        <v/>
      </c>
      <c r="K45" s="61" t="str">
        <f ca="1">IF(OR(Findings[[#This Row],[Due date]]="",Findings[[#This Row],[Date closed]]&lt;&gt;""),"",MAX(0,TODAY()-Findings[[#This Row],[Due date]]))</f>
        <v/>
      </c>
    </row>
    <row r="46" spans="1:11" ht="21" customHeight="1" x14ac:dyDescent="0.25">
      <c r="A46" s="53"/>
      <c r="B46" s="57"/>
      <c r="C46" s="47"/>
      <c r="D46" s="47"/>
      <c r="E46" s="53"/>
      <c r="F46" s="47"/>
      <c r="G46" s="59" t="str">
        <f>IF(OR(Findings[[#This Row],[Date found]]="",Findings[[#This Row],[Grade]]=""),"",Findings[[#This Row],[Date found]]+INDEX(Scores!$B$32:$B$34,MATCH(Findings[[#This Row],[Grade]],Scores!$A$32:$A$34,0)))</f>
        <v/>
      </c>
      <c r="H46" s="57"/>
      <c r="I46" s="53"/>
      <c r="J46" s="51" t="str">
        <f ca="1">IF(Findings[[#This Row],[Date found]]="","",IF(Findings[[#This Row],[Date closed]]&lt;&gt;"",IF(Findings[[#This Row],[Fix verified effective?]]="Yes","Verified","Closed - verify"),IF(Findings[[#This Row],[Due date]]&lt;TODAY(),"Overdue","Open")))</f>
        <v/>
      </c>
      <c r="K46" s="61" t="str">
        <f ca="1">IF(OR(Findings[[#This Row],[Due date]]="",Findings[[#This Row],[Date closed]]&lt;&gt;""),"",MAX(0,TODAY()-Findings[[#This Row],[Due date]]))</f>
        <v/>
      </c>
    </row>
    <row r="47" spans="1:11" ht="21" customHeight="1" x14ac:dyDescent="0.25">
      <c r="A47" s="53"/>
      <c r="B47" s="57"/>
      <c r="C47" s="47"/>
      <c r="D47" s="47"/>
      <c r="E47" s="53"/>
      <c r="F47" s="47"/>
      <c r="G47" s="59" t="str">
        <f>IF(OR(Findings[[#This Row],[Date found]]="",Findings[[#This Row],[Grade]]=""),"",Findings[[#This Row],[Date found]]+INDEX(Scores!$B$32:$B$34,MATCH(Findings[[#This Row],[Grade]],Scores!$A$32:$A$34,0)))</f>
        <v/>
      </c>
      <c r="H47" s="57"/>
      <c r="I47" s="53"/>
      <c r="J47" s="51" t="str">
        <f ca="1">IF(Findings[[#This Row],[Date found]]="","",IF(Findings[[#This Row],[Date closed]]&lt;&gt;"",IF(Findings[[#This Row],[Fix verified effective?]]="Yes","Verified","Closed - verify"),IF(Findings[[#This Row],[Due date]]&lt;TODAY(),"Overdue","Open")))</f>
        <v/>
      </c>
      <c r="K47" s="61" t="str">
        <f ca="1">IF(OR(Findings[[#This Row],[Due date]]="",Findings[[#This Row],[Date closed]]&lt;&gt;""),"",MAX(0,TODAY()-Findings[[#This Row],[Due date]]))</f>
        <v/>
      </c>
    </row>
    <row r="48" spans="1:11" ht="21" customHeight="1" x14ac:dyDescent="0.25">
      <c r="A48" s="53"/>
      <c r="B48" s="57"/>
      <c r="C48" s="47"/>
      <c r="D48" s="47"/>
      <c r="E48" s="53"/>
      <c r="F48" s="47"/>
      <c r="G48" s="59" t="str">
        <f>IF(OR(Findings[[#This Row],[Date found]]="",Findings[[#This Row],[Grade]]=""),"",Findings[[#This Row],[Date found]]+INDEX(Scores!$B$32:$B$34,MATCH(Findings[[#This Row],[Grade]],Scores!$A$32:$A$34,0)))</f>
        <v/>
      </c>
      <c r="H48" s="57"/>
      <c r="I48" s="53"/>
      <c r="J48" s="51" t="str">
        <f ca="1">IF(Findings[[#This Row],[Date found]]="","",IF(Findings[[#This Row],[Date closed]]&lt;&gt;"",IF(Findings[[#This Row],[Fix verified effective?]]="Yes","Verified","Closed - verify"),IF(Findings[[#This Row],[Due date]]&lt;TODAY(),"Overdue","Open")))</f>
        <v/>
      </c>
      <c r="K48" s="61" t="str">
        <f ca="1">IF(OR(Findings[[#This Row],[Due date]]="",Findings[[#This Row],[Date closed]]&lt;&gt;""),"",MAX(0,TODAY()-Findings[[#This Row],[Due date]]))</f>
        <v/>
      </c>
    </row>
    <row r="49" spans="1:11" ht="21" customHeight="1" x14ac:dyDescent="0.25">
      <c r="A49" s="53"/>
      <c r="B49" s="57"/>
      <c r="C49" s="47"/>
      <c r="D49" s="47"/>
      <c r="E49" s="53"/>
      <c r="F49" s="47"/>
      <c r="G49" s="59" t="str">
        <f>IF(OR(Findings[[#This Row],[Date found]]="",Findings[[#This Row],[Grade]]=""),"",Findings[[#This Row],[Date found]]+INDEX(Scores!$B$32:$B$34,MATCH(Findings[[#This Row],[Grade]],Scores!$A$32:$A$34,0)))</f>
        <v/>
      </c>
      <c r="H49" s="57"/>
      <c r="I49" s="53"/>
      <c r="J49" s="51" t="str">
        <f ca="1">IF(Findings[[#This Row],[Date found]]="","",IF(Findings[[#This Row],[Date closed]]&lt;&gt;"",IF(Findings[[#This Row],[Fix verified effective?]]="Yes","Verified","Closed - verify"),IF(Findings[[#This Row],[Due date]]&lt;TODAY(),"Overdue","Open")))</f>
        <v/>
      </c>
      <c r="K49" s="61" t="str">
        <f ca="1">IF(OR(Findings[[#This Row],[Due date]]="",Findings[[#This Row],[Date closed]]&lt;&gt;""),"",MAX(0,TODAY()-Findings[[#This Row],[Due date]]))</f>
        <v/>
      </c>
    </row>
    <row r="50" spans="1:11" ht="21" customHeight="1" x14ac:dyDescent="0.25">
      <c r="A50" s="53"/>
      <c r="B50" s="57"/>
      <c r="C50" s="47"/>
      <c r="D50" s="47"/>
      <c r="E50" s="53"/>
      <c r="F50" s="47"/>
      <c r="G50" s="59" t="str">
        <f>IF(OR(Findings[[#This Row],[Date found]]="",Findings[[#This Row],[Grade]]=""),"",Findings[[#This Row],[Date found]]+INDEX(Scores!$B$32:$B$34,MATCH(Findings[[#This Row],[Grade]],Scores!$A$32:$A$34,0)))</f>
        <v/>
      </c>
      <c r="H50" s="57"/>
      <c r="I50" s="53"/>
      <c r="J50" s="51" t="str">
        <f ca="1">IF(Findings[[#This Row],[Date found]]="","",IF(Findings[[#This Row],[Date closed]]&lt;&gt;"",IF(Findings[[#This Row],[Fix verified effective?]]="Yes","Verified","Closed - verify"),IF(Findings[[#This Row],[Due date]]&lt;TODAY(),"Overdue","Open")))</f>
        <v/>
      </c>
      <c r="K50" s="61" t="str">
        <f ca="1">IF(OR(Findings[[#This Row],[Due date]]="",Findings[[#This Row],[Date closed]]&lt;&gt;""),"",MAX(0,TODAY()-Findings[[#This Row],[Due date]]))</f>
        <v/>
      </c>
    </row>
    <row r="51" spans="1:11" ht="21" customHeight="1" x14ac:dyDescent="0.25">
      <c r="A51" s="53"/>
      <c r="B51" s="57"/>
      <c r="C51" s="47"/>
      <c r="D51" s="47"/>
      <c r="E51" s="53"/>
      <c r="F51" s="47"/>
      <c r="G51" s="59" t="str">
        <f>IF(OR(Findings[[#This Row],[Date found]]="",Findings[[#This Row],[Grade]]=""),"",Findings[[#This Row],[Date found]]+INDEX(Scores!$B$32:$B$34,MATCH(Findings[[#This Row],[Grade]],Scores!$A$32:$A$34,0)))</f>
        <v/>
      </c>
      <c r="H51" s="57"/>
      <c r="I51" s="53"/>
      <c r="J51" s="51" t="str">
        <f ca="1">IF(Findings[[#This Row],[Date found]]="","",IF(Findings[[#This Row],[Date closed]]&lt;&gt;"",IF(Findings[[#This Row],[Fix verified effective?]]="Yes","Verified","Closed - verify"),IF(Findings[[#This Row],[Due date]]&lt;TODAY(),"Overdue","Open")))</f>
        <v/>
      </c>
      <c r="K51" s="61" t="str">
        <f ca="1">IF(OR(Findings[[#This Row],[Due date]]="",Findings[[#This Row],[Date closed]]&lt;&gt;""),"",MAX(0,TODAY()-Findings[[#This Row],[Due date]]))</f>
        <v/>
      </c>
    </row>
    <row r="52" spans="1:11" ht="21" customHeight="1" x14ac:dyDescent="0.25">
      <c r="A52" s="53"/>
      <c r="B52" s="57"/>
      <c r="C52" s="47"/>
      <c r="D52" s="47"/>
      <c r="E52" s="53"/>
      <c r="F52" s="47"/>
      <c r="G52" s="59" t="str">
        <f>IF(OR(Findings[[#This Row],[Date found]]="",Findings[[#This Row],[Grade]]=""),"",Findings[[#This Row],[Date found]]+INDEX(Scores!$B$32:$B$34,MATCH(Findings[[#This Row],[Grade]],Scores!$A$32:$A$34,0)))</f>
        <v/>
      </c>
      <c r="H52" s="57"/>
      <c r="I52" s="53"/>
      <c r="J52" s="51" t="str">
        <f ca="1">IF(Findings[[#This Row],[Date found]]="","",IF(Findings[[#This Row],[Date closed]]&lt;&gt;"",IF(Findings[[#This Row],[Fix verified effective?]]="Yes","Verified","Closed - verify"),IF(Findings[[#This Row],[Due date]]&lt;TODAY(),"Overdue","Open")))</f>
        <v/>
      </c>
      <c r="K52" s="61" t="str">
        <f ca="1">IF(OR(Findings[[#This Row],[Due date]]="",Findings[[#This Row],[Date closed]]&lt;&gt;""),"",MAX(0,TODAY()-Findings[[#This Row],[Due date]]))</f>
        <v/>
      </c>
    </row>
    <row r="53" spans="1:11" ht="21" customHeight="1" x14ac:dyDescent="0.25">
      <c r="A53" s="53"/>
      <c r="B53" s="57"/>
      <c r="C53" s="47"/>
      <c r="D53" s="47"/>
      <c r="E53" s="53"/>
      <c r="F53" s="47"/>
      <c r="G53" s="59" t="str">
        <f>IF(OR(Findings[[#This Row],[Date found]]="",Findings[[#This Row],[Grade]]=""),"",Findings[[#This Row],[Date found]]+INDEX(Scores!$B$32:$B$34,MATCH(Findings[[#This Row],[Grade]],Scores!$A$32:$A$34,0)))</f>
        <v/>
      </c>
      <c r="H53" s="57"/>
      <c r="I53" s="53"/>
      <c r="J53" s="51" t="str">
        <f ca="1">IF(Findings[[#This Row],[Date found]]="","",IF(Findings[[#This Row],[Date closed]]&lt;&gt;"",IF(Findings[[#This Row],[Fix verified effective?]]="Yes","Verified","Closed - verify"),IF(Findings[[#This Row],[Due date]]&lt;TODAY(),"Overdue","Open")))</f>
        <v/>
      </c>
      <c r="K53" s="61" t="str">
        <f ca="1">IF(OR(Findings[[#This Row],[Due date]]="",Findings[[#This Row],[Date closed]]&lt;&gt;""),"",MAX(0,TODAY()-Findings[[#This Row],[Due date]]))</f>
        <v/>
      </c>
    </row>
    <row r="54" spans="1:11" ht="21" customHeight="1" x14ac:dyDescent="0.25">
      <c r="A54" s="53"/>
      <c r="B54" s="57"/>
      <c r="C54" s="47"/>
      <c r="D54" s="47"/>
      <c r="E54" s="53"/>
      <c r="F54" s="47"/>
      <c r="G54" s="59" t="str">
        <f>IF(OR(Findings[[#This Row],[Date found]]="",Findings[[#This Row],[Grade]]=""),"",Findings[[#This Row],[Date found]]+INDEX(Scores!$B$32:$B$34,MATCH(Findings[[#This Row],[Grade]],Scores!$A$32:$A$34,0)))</f>
        <v/>
      </c>
      <c r="H54" s="57"/>
      <c r="I54" s="53"/>
      <c r="J54" s="51" t="str">
        <f ca="1">IF(Findings[[#This Row],[Date found]]="","",IF(Findings[[#This Row],[Date closed]]&lt;&gt;"",IF(Findings[[#This Row],[Fix verified effective?]]="Yes","Verified","Closed - verify"),IF(Findings[[#This Row],[Due date]]&lt;TODAY(),"Overdue","Open")))</f>
        <v/>
      </c>
      <c r="K54" s="61" t="str">
        <f ca="1">IF(OR(Findings[[#This Row],[Due date]]="",Findings[[#This Row],[Date closed]]&lt;&gt;""),"",MAX(0,TODAY()-Findings[[#This Row],[Due date]]))</f>
        <v/>
      </c>
    </row>
    <row r="55" spans="1:11" ht="21" customHeight="1" x14ac:dyDescent="0.25">
      <c r="A55" s="53"/>
      <c r="B55" s="57"/>
      <c r="C55" s="47"/>
      <c r="D55" s="47"/>
      <c r="E55" s="53"/>
      <c r="F55" s="47"/>
      <c r="G55" s="59" t="str">
        <f>IF(OR(Findings[[#This Row],[Date found]]="",Findings[[#This Row],[Grade]]=""),"",Findings[[#This Row],[Date found]]+INDEX(Scores!$B$32:$B$34,MATCH(Findings[[#This Row],[Grade]],Scores!$A$32:$A$34,0)))</f>
        <v/>
      </c>
      <c r="H55" s="57"/>
      <c r="I55" s="53"/>
      <c r="J55" s="51" t="str">
        <f ca="1">IF(Findings[[#This Row],[Date found]]="","",IF(Findings[[#This Row],[Date closed]]&lt;&gt;"",IF(Findings[[#This Row],[Fix verified effective?]]="Yes","Verified","Closed - verify"),IF(Findings[[#This Row],[Due date]]&lt;TODAY(),"Overdue","Open")))</f>
        <v/>
      </c>
      <c r="K55" s="61" t="str">
        <f ca="1">IF(OR(Findings[[#This Row],[Due date]]="",Findings[[#This Row],[Date closed]]&lt;&gt;""),"",MAX(0,TODAY()-Findings[[#This Row],[Due date]]))</f>
        <v/>
      </c>
    </row>
    <row r="56" spans="1:11" ht="21" customHeight="1" x14ac:dyDescent="0.25">
      <c r="A56" s="53"/>
      <c r="B56" s="57"/>
      <c r="C56" s="47"/>
      <c r="D56" s="47"/>
      <c r="E56" s="53"/>
      <c r="F56" s="47"/>
      <c r="G56" s="59" t="str">
        <f>IF(OR(Findings[[#This Row],[Date found]]="",Findings[[#This Row],[Grade]]=""),"",Findings[[#This Row],[Date found]]+INDEX(Scores!$B$32:$B$34,MATCH(Findings[[#This Row],[Grade]],Scores!$A$32:$A$34,0)))</f>
        <v/>
      </c>
      <c r="H56" s="57"/>
      <c r="I56" s="53"/>
      <c r="J56" s="51" t="str">
        <f ca="1">IF(Findings[[#This Row],[Date found]]="","",IF(Findings[[#This Row],[Date closed]]&lt;&gt;"",IF(Findings[[#This Row],[Fix verified effective?]]="Yes","Verified","Closed - verify"),IF(Findings[[#This Row],[Due date]]&lt;TODAY(),"Overdue","Open")))</f>
        <v/>
      </c>
      <c r="K56" s="61" t="str">
        <f ca="1">IF(OR(Findings[[#This Row],[Due date]]="",Findings[[#This Row],[Date closed]]&lt;&gt;""),"",MAX(0,TODAY()-Findings[[#This Row],[Due date]]))</f>
        <v/>
      </c>
    </row>
    <row r="57" spans="1:11" ht="21" customHeight="1" x14ac:dyDescent="0.25">
      <c r="A57" s="53"/>
      <c r="B57" s="57"/>
      <c r="C57" s="47"/>
      <c r="D57" s="47"/>
      <c r="E57" s="53"/>
      <c r="F57" s="47"/>
      <c r="G57" s="59" t="str">
        <f>IF(OR(Findings[[#This Row],[Date found]]="",Findings[[#This Row],[Grade]]=""),"",Findings[[#This Row],[Date found]]+INDEX(Scores!$B$32:$B$34,MATCH(Findings[[#This Row],[Grade]],Scores!$A$32:$A$34,0)))</f>
        <v/>
      </c>
      <c r="H57" s="57"/>
      <c r="I57" s="53"/>
      <c r="J57" s="51" t="str">
        <f ca="1">IF(Findings[[#This Row],[Date found]]="","",IF(Findings[[#This Row],[Date closed]]&lt;&gt;"",IF(Findings[[#This Row],[Fix verified effective?]]="Yes","Verified","Closed - verify"),IF(Findings[[#This Row],[Due date]]&lt;TODAY(),"Overdue","Open")))</f>
        <v/>
      </c>
      <c r="K57" s="61" t="str">
        <f ca="1">IF(OR(Findings[[#This Row],[Due date]]="",Findings[[#This Row],[Date closed]]&lt;&gt;""),"",MAX(0,TODAY()-Findings[[#This Row],[Due date]]))</f>
        <v/>
      </c>
    </row>
    <row r="58" spans="1:11" ht="21" customHeight="1" x14ac:dyDescent="0.25">
      <c r="A58" s="53"/>
      <c r="B58" s="57"/>
      <c r="C58" s="47"/>
      <c r="D58" s="47"/>
      <c r="E58" s="53"/>
      <c r="F58" s="47"/>
      <c r="G58" s="59" t="str">
        <f>IF(OR(Findings[[#This Row],[Date found]]="",Findings[[#This Row],[Grade]]=""),"",Findings[[#This Row],[Date found]]+INDEX(Scores!$B$32:$B$34,MATCH(Findings[[#This Row],[Grade]],Scores!$A$32:$A$34,0)))</f>
        <v/>
      </c>
      <c r="H58" s="57"/>
      <c r="I58" s="53"/>
      <c r="J58" s="51" t="str">
        <f ca="1">IF(Findings[[#This Row],[Date found]]="","",IF(Findings[[#This Row],[Date closed]]&lt;&gt;"",IF(Findings[[#This Row],[Fix verified effective?]]="Yes","Verified","Closed - verify"),IF(Findings[[#This Row],[Due date]]&lt;TODAY(),"Overdue","Open")))</f>
        <v/>
      </c>
      <c r="K58" s="61" t="str">
        <f ca="1">IF(OR(Findings[[#This Row],[Due date]]="",Findings[[#This Row],[Date closed]]&lt;&gt;""),"",MAX(0,TODAY()-Findings[[#This Row],[Due date]]))</f>
        <v/>
      </c>
    </row>
    <row r="59" spans="1:11" ht="21" customHeight="1" x14ac:dyDescent="0.25">
      <c r="A59" s="53"/>
      <c r="B59" s="57"/>
      <c r="C59" s="47"/>
      <c r="D59" s="47"/>
      <c r="E59" s="53"/>
      <c r="F59" s="47"/>
      <c r="G59" s="59" t="str">
        <f>IF(OR(Findings[[#This Row],[Date found]]="",Findings[[#This Row],[Grade]]=""),"",Findings[[#This Row],[Date found]]+INDEX(Scores!$B$32:$B$34,MATCH(Findings[[#This Row],[Grade]],Scores!$A$32:$A$34,0)))</f>
        <v/>
      </c>
      <c r="H59" s="57"/>
      <c r="I59" s="53"/>
      <c r="J59" s="51" t="str">
        <f ca="1">IF(Findings[[#This Row],[Date found]]="","",IF(Findings[[#This Row],[Date closed]]&lt;&gt;"",IF(Findings[[#This Row],[Fix verified effective?]]="Yes","Verified","Closed - verify"),IF(Findings[[#This Row],[Due date]]&lt;TODAY(),"Overdue","Open")))</f>
        <v/>
      </c>
      <c r="K59" s="61" t="str">
        <f ca="1">IF(OR(Findings[[#This Row],[Due date]]="",Findings[[#This Row],[Date closed]]&lt;&gt;""),"",MAX(0,TODAY()-Findings[[#This Row],[Due date]]))</f>
        <v/>
      </c>
    </row>
    <row r="60" spans="1:11" ht="21" customHeight="1" x14ac:dyDescent="0.25">
      <c r="A60" s="53"/>
      <c r="B60" s="57"/>
      <c r="C60" s="47"/>
      <c r="D60" s="47"/>
      <c r="E60" s="53"/>
      <c r="F60" s="47"/>
      <c r="G60" s="59" t="str">
        <f>IF(OR(Findings[[#This Row],[Date found]]="",Findings[[#This Row],[Grade]]=""),"",Findings[[#This Row],[Date found]]+INDEX(Scores!$B$32:$B$34,MATCH(Findings[[#This Row],[Grade]],Scores!$A$32:$A$34,0)))</f>
        <v/>
      </c>
      <c r="H60" s="57"/>
      <c r="I60" s="53"/>
      <c r="J60" s="51" t="str">
        <f ca="1">IF(Findings[[#This Row],[Date found]]="","",IF(Findings[[#This Row],[Date closed]]&lt;&gt;"",IF(Findings[[#This Row],[Fix verified effective?]]="Yes","Verified","Closed - verify"),IF(Findings[[#This Row],[Due date]]&lt;TODAY(),"Overdue","Open")))</f>
        <v/>
      </c>
      <c r="K60" s="61" t="str">
        <f ca="1">IF(OR(Findings[[#This Row],[Due date]]="",Findings[[#This Row],[Date closed]]&lt;&gt;""),"",MAX(0,TODAY()-Findings[[#This Row],[Due date]]))</f>
        <v/>
      </c>
    </row>
    <row r="61" spans="1:11" ht="21" customHeight="1" x14ac:dyDescent="0.25">
      <c r="A61" s="53"/>
      <c r="B61" s="57"/>
      <c r="C61" s="47"/>
      <c r="D61" s="47"/>
      <c r="E61" s="53"/>
      <c r="F61" s="47"/>
      <c r="G61" s="59" t="str">
        <f>IF(OR(Findings[[#This Row],[Date found]]="",Findings[[#This Row],[Grade]]=""),"",Findings[[#This Row],[Date found]]+INDEX(Scores!$B$32:$B$34,MATCH(Findings[[#This Row],[Grade]],Scores!$A$32:$A$34,0)))</f>
        <v/>
      </c>
      <c r="H61" s="57"/>
      <c r="I61" s="53"/>
      <c r="J61" s="51" t="str">
        <f ca="1">IF(Findings[[#This Row],[Date found]]="","",IF(Findings[[#This Row],[Date closed]]&lt;&gt;"",IF(Findings[[#This Row],[Fix verified effective?]]="Yes","Verified","Closed - verify"),IF(Findings[[#This Row],[Due date]]&lt;TODAY(),"Overdue","Open")))</f>
        <v/>
      </c>
      <c r="K61" s="61" t="str">
        <f ca="1">IF(OR(Findings[[#This Row],[Due date]]="",Findings[[#This Row],[Date closed]]&lt;&gt;""),"",MAX(0,TODAY()-Findings[[#This Row],[Due date]]))</f>
        <v/>
      </c>
    </row>
    <row r="62" spans="1:11" ht="21" customHeight="1" x14ac:dyDescent="0.25">
      <c r="A62" s="53"/>
      <c r="B62" s="57"/>
      <c r="C62" s="47"/>
      <c r="D62" s="47"/>
      <c r="E62" s="53"/>
      <c r="F62" s="47"/>
      <c r="G62" s="59" t="str">
        <f>IF(OR(Findings[[#This Row],[Date found]]="",Findings[[#This Row],[Grade]]=""),"",Findings[[#This Row],[Date found]]+INDEX(Scores!$B$32:$B$34,MATCH(Findings[[#This Row],[Grade]],Scores!$A$32:$A$34,0)))</f>
        <v/>
      </c>
      <c r="H62" s="57"/>
      <c r="I62" s="53"/>
      <c r="J62" s="51" t="str">
        <f ca="1">IF(Findings[[#This Row],[Date found]]="","",IF(Findings[[#This Row],[Date closed]]&lt;&gt;"",IF(Findings[[#This Row],[Fix verified effective?]]="Yes","Verified","Closed - verify"),IF(Findings[[#This Row],[Due date]]&lt;TODAY(),"Overdue","Open")))</f>
        <v/>
      </c>
      <c r="K62" s="61" t="str">
        <f ca="1">IF(OR(Findings[[#This Row],[Due date]]="",Findings[[#This Row],[Date closed]]&lt;&gt;""),"",MAX(0,TODAY()-Findings[[#This Row],[Due date]]))</f>
        <v/>
      </c>
    </row>
    <row r="63" spans="1:11" ht="21" customHeight="1" x14ac:dyDescent="0.25">
      <c r="A63" s="53"/>
      <c r="B63" s="57"/>
      <c r="C63" s="47"/>
      <c r="D63" s="47"/>
      <c r="E63" s="53"/>
      <c r="F63" s="47"/>
      <c r="G63" s="59" t="str">
        <f>IF(OR(Findings[[#This Row],[Date found]]="",Findings[[#This Row],[Grade]]=""),"",Findings[[#This Row],[Date found]]+INDEX(Scores!$B$32:$B$34,MATCH(Findings[[#This Row],[Grade]],Scores!$A$32:$A$34,0)))</f>
        <v/>
      </c>
      <c r="H63" s="57"/>
      <c r="I63" s="53"/>
      <c r="J63" s="51" t="str">
        <f ca="1">IF(Findings[[#This Row],[Date found]]="","",IF(Findings[[#This Row],[Date closed]]&lt;&gt;"",IF(Findings[[#This Row],[Fix verified effective?]]="Yes","Verified","Closed - verify"),IF(Findings[[#This Row],[Due date]]&lt;TODAY(),"Overdue","Open")))</f>
        <v/>
      </c>
      <c r="K63" s="61" t="str">
        <f ca="1">IF(OR(Findings[[#This Row],[Due date]]="",Findings[[#This Row],[Date closed]]&lt;&gt;""),"",MAX(0,TODAY()-Findings[[#This Row],[Due date]]))</f>
        <v/>
      </c>
    </row>
    <row r="64" spans="1:11" ht="21" customHeight="1" x14ac:dyDescent="0.25">
      <c r="A64" s="53"/>
      <c r="B64" s="57"/>
      <c r="C64" s="47"/>
      <c r="D64" s="47"/>
      <c r="E64" s="53"/>
      <c r="F64" s="47"/>
      <c r="G64" s="59" t="str">
        <f>IF(OR(Findings[[#This Row],[Date found]]="",Findings[[#This Row],[Grade]]=""),"",Findings[[#This Row],[Date found]]+INDEX(Scores!$B$32:$B$34,MATCH(Findings[[#This Row],[Grade]],Scores!$A$32:$A$34,0)))</f>
        <v/>
      </c>
      <c r="H64" s="57"/>
      <c r="I64" s="53"/>
      <c r="J64" s="51" t="str">
        <f ca="1">IF(Findings[[#This Row],[Date found]]="","",IF(Findings[[#This Row],[Date closed]]&lt;&gt;"",IF(Findings[[#This Row],[Fix verified effective?]]="Yes","Verified","Closed - verify"),IF(Findings[[#This Row],[Due date]]&lt;TODAY(),"Overdue","Open")))</f>
        <v/>
      </c>
      <c r="K64" s="61" t="str">
        <f ca="1">IF(OR(Findings[[#This Row],[Due date]]="",Findings[[#This Row],[Date closed]]&lt;&gt;""),"",MAX(0,TODAY()-Findings[[#This Row],[Due date]]))</f>
        <v/>
      </c>
    </row>
    <row r="65" spans="1:11" ht="21" customHeight="1" x14ac:dyDescent="0.25">
      <c r="A65" s="53"/>
      <c r="B65" s="57"/>
      <c r="C65" s="47"/>
      <c r="D65" s="47"/>
      <c r="E65" s="53"/>
      <c r="F65" s="47"/>
      <c r="G65" s="59" t="str">
        <f>IF(OR(Findings[[#This Row],[Date found]]="",Findings[[#This Row],[Grade]]=""),"",Findings[[#This Row],[Date found]]+INDEX(Scores!$B$32:$B$34,MATCH(Findings[[#This Row],[Grade]],Scores!$A$32:$A$34,0)))</f>
        <v/>
      </c>
      <c r="H65" s="57"/>
      <c r="I65" s="53"/>
      <c r="J65" s="51" t="str">
        <f ca="1">IF(Findings[[#This Row],[Date found]]="","",IF(Findings[[#This Row],[Date closed]]&lt;&gt;"",IF(Findings[[#This Row],[Fix verified effective?]]="Yes","Verified","Closed - verify"),IF(Findings[[#This Row],[Due date]]&lt;TODAY(),"Overdue","Open")))</f>
        <v/>
      </c>
      <c r="K65" s="61" t="str">
        <f ca="1">IF(OR(Findings[[#This Row],[Due date]]="",Findings[[#This Row],[Date closed]]&lt;&gt;""),"",MAX(0,TODAY()-Findings[[#This Row],[Due date]]))</f>
        <v/>
      </c>
    </row>
    <row r="66" spans="1:11" ht="21" customHeight="1" x14ac:dyDescent="0.25">
      <c r="A66" s="53"/>
      <c r="B66" s="57"/>
      <c r="C66" s="47"/>
      <c r="D66" s="47"/>
      <c r="E66" s="53"/>
      <c r="F66" s="47"/>
      <c r="G66" s="59" t="str">
        <f>IF(OR(Findings[[#This Row],[Date found]]="",Findings[[#This Row],[Grade]]=""),"",Findings[[#This Row],[Date found]]+INDEX(Scores!$B$32:$B$34,MATCH(Findings[[#This Row],[Grade]],Scores!$A$32:$A$34,0)))</f>
        <v/>
      </c>
      <c r="H66" s="57"/>
      <c r="I66" s="53"/>
      <c r="J66" s="51" t="str">
        <f ca="1">IF(Findings[[#This Row],[Date found]]="","",IF(Findings[[#This Row],[Date closed]]&lt;&gt;"",IF(Findings[[#This Row],[Fix verified effective?]]="Yes","Verified","Closed - verify"),IF(Findings[[#This Row],[Due date]]&lt;TODAY(),"Overdue","Open")))</f>
        <v/>
      </c>
      <c r="K66" s="61" t="str">
        <f ca="1">IF(OR(Findings[[#This Row],[Due date]]="",Findings[[#This Row],[Date closed]]&lt;&gt;""),"",MAX(0,TODAY()-Findings[[#This Row],[Due date]]))</f>
        <v/>
      </c>
    </row>
    <row r="67" spans="1:11" ht="21" customHeight="1" x14ac:dyDescent="0.25">
      <c r="A67" s="53"/>
      <c r="B67" s="57"/>
      <c r="C67" s="47"/>
      <c r="D67" s="47"/>
      <c r="E67" s="53"/>
      <c r="F67" s="47"/>
      <c r="G67" s="59" t="str">
        <f>IF(OR(Findings[[#This Row],[Date found]]="",Findings[[#This Row],[Grade]]=""),"",Findings[[#This Row],[Date found]]+INDEX(Scores!$B$32:$B$34,MATCH(Findings[[#This Row],[Grade]],Scores!$A$32:$A$34,0)))</f>
        <v/>
      </c>
      <c r="H67" s="57"/>
      <c r="I67" s="53"/>
      <c r="J67" s="51" t="str">
        <f ca="1">IF(Findings[[#This Row],[Date found]]="","",IF(Findings[[#This Row],[Date closed]]&lt;&gt;"",IF(Findings[[#This Row],[Fix verified effective?]]="Yes","Verified","Closed - verify"),IF(Findings[[#This Row],[Due date]]&lt;TODAY(),"Overdue","Open")))</f>
        <v/>
      </c>
      <c r="K67" s="61" t="str">
        <f ca="1">IF(OR(Findings[[#This Row],[Due date]]="",Findings[[#This Row],[Date closed]]&lt;&gt;""),"",MAX(0,TODAY()-Findings[[#This Row],[Due date]]))</f>
        <v/>
      </c>
    </row>
    <row r="68" spans="1:11" ht="21" customHeight="1" x14ac:dyDescent="0.25">
      <c r="A68" s="53"/>
      <c r="B68" s="57"/>
      <c r="C68" s="47"/>
      <c r="D68" s="47"/>
      <c r="E68" s="53"/>
      <c r="F68" s="47"/>
      <c r="G68" s="59" t="str">
        <f>IF(OR(Findings[[#This Row],[Date found]]="",Findings[[#This Row],[Grade]]=""),"",Findings[[#This Row],[Date found]]+INDEX(Scores!$B$32:$B$34,MATCH(Findings[[#This Row],[Grade]],Scores!$A$32:$A$34,0)))</f>
        <v/>
      </c>
      <c r="H68" s="57"/>
      <c r="I68" s="53"/>
      <c r="J68" s="51" t="str">
        <f ca="1">IF(Findings[[#This Row],[Date found]]="","",IF(Findings[[#This Row],[Date closed]]&lt;&gt;"",IF(Findings[[#This Row],[Fix verified effective?]]="Yes","Verified","Closed - verify"),IF(Findings[[#This Row],[Due date]]&lt;TODAY(),"Overdue","Open")))</f>
        <v/>
      </c>
      <c r="K68" s="61" t="str">
        <f ca="1">IF(OR(Findings[[#This Row],[Due date]]="",Findings[[#This Row],[Date closed]]&lt;&gt;""),"",MAX(0,TODAY()-Findings[[#This Row],[Due date]]))</f>
        <v/>
      </c>
    </row>
    <row r="69" spans="1:11" ht="21" customHeight="1" x14ac:dyDescent="0.25">
      <c r="A69" s="53"/>
      <c r="B69" s="57"/>
      <c r="C69" s="47"/>
      <c r="D69" s="47"/>
      <c r="E69" s="53"/>
      <c r="F69" s="47"/>
      <c r="G69" s="59" t="str">
        <f>IF(OR(Findings[[#This Row],[Date found]]="",Findings[[#This Row],[Grade]]=""),"",Findings[[#This Row],[Date found]]+INDEX(Scores!$B$32:$B$34,MATCH(Findings[[#This Row],[Grade]],Scores!$A$32:$A$34,0)))</f>
        <v/>
      </c>
      <c r="H69" s="57"/>
      <c r="I69" s="53"/>
      <c r="J69" s="51" t="str">
        <f ca="1">IF(Findings[[#This Row],[Date found]]="","",IF(Findings[[#This Row],[Date closed]]&lt;&gt;"",IF(Findings[[#This Row],[Fix verified effective?]]="Yes","Verified","Closed - verify"),IF(Findings[[#This Row],[Due date]]&lt;TODAY(),"Overdue","Open")))</f>
        <v/>
      </c>
      <c r="K69" s="61" t="str">
        <f ca="1">IF(OR(Findings[[#This Row],[Due date]]="",Findings[[#This Row],[Date closed]]&lt;&gt;""),"",MAX(0,TODAY()-Findings[[#This Row],[Due date]]))</f>
        <v/>
      </c>
    </row>
    <row r="70" spans="1:11" ht="21" customHeight="1" x14ac:dyDescent="0.25">
      <c r="A70" s="53"/>
      <c r="B70" s="57"/>
      <c r="C70" s="47"/>
      <c r="D70" s="47"/>
      <c r="E70" s="53"/>
      <c r="F70" s="47"/>
      <c r="G70" s="59" t="str">
        <f>IF(OR(Findings[[#This Row],[Date found]]="",Findings[[#This Row],[Grade]]=""),"",Findings[[#This Row],[Date found]]+INDEX(Scores!$B$32:$B$34,MATCH(Findings[[#This Row],[Grade]],Scores!$A$32:$A$34,0)))</f>
        <v/>
      </c>
      <c r="H70" s="57"/>
      <c r="I70" s="53"/>
      <c r="J70" s="51" t="str">
        <f ca="1">IF(Findings[[#This Row],[Date found]]="","",IF(Findings[[#This Row],[Date closed]]&lt;&gt;"",IF(Findings[[#This Row],[Fix verified effective?]]="Yes","Verified","Closed - verify"),IF(Findings[[#This Row],[Due date]]&lt;TODAY(),"Overdue","Open")))</f>
        <v/>
      </c>
      <c r="K70" s="61" t="str">
        <f ca="1">IF(OR(Findings[[#This Row],[Due date]]="",Findings[[#This Row],[Date closed]]&lt;&gt;""),"",MAX(0,TODAY()-Findings[[#This Row],[Due date]]))</f>
        <v/>
      </c>
    </row>
    <row r="71" spans="1:11" ht="21" customHeight="1" x14ac:dyDescent="0.25">
      <c r="A71" s="53"/>
      <c r="B71" s="57"/>
      <c r="C71" s="47"/>
      <c r="D71" s="47"/>
      <c r="E71" s="53"/>
      <c r="F71" s="47"/>
      <c r="G71" s="59" t="str">
        <f>IF(OR(Findings[[#This Row],[Date found]]="",Findings[[#This Row],[Grade]]=""),"",Findings[[#This Row],[Date found]]+INDEX(Scores!$B$32:$B$34,MATCH(Findings[[#This Row],[Grade]],Scores!$A$32:$A$34,0)))</f>
        <v/>
      </c>
      <c r="H71" s="57"/>
      <c r="I71" s="53"/>
      <c r="J71" s="51" t="str">
        <f ca="1">IF(Findings[[#This Row],[Date found]]="","",IF(Findings[[#This Row],[Date closed]]&lt;&gt;"",IF(Findings[[#This Row],[Fix verified effective?]]="Yes","Verified","Closed - verify"),IF(Findings[[#This Row],[Due date]]&lt;TODAY(),"Overdue","Open")))</f>
        <v/>
      </c>
      <c r="K71" s="61" t="str">
        <f ca="1">IF(OR(Findings[[#This Row],[Due date]]="",Findings[[#This Row],[Date closed]]&lt;&gt;""),"",MAX(0,TODAY()-Findings[[#This Row],[Due date]]))</f>
        <v/>
      </c>
    </row>
    <row r="72" spans="1:11" ht="21" customHeight="1" x14ac:dyDescent="0.25">
      <c r="A72" s="53"/>
      <c r="B72" s="57"/>
      <c r="C72" s="47"/>
      <c r="D72" s="47"/>
      <c r="E72" s="53"/>
      <c r="F72" s="47"/>
      <c r="G72" s="59" t="str">
        <f>IF(OR(Findings[[#This Row],[Date found]]="",Findings[[#This Row],[Grade]]=""),"",Findings[[#This Row],[Date found]]+INDEX(Scores!$B$32:$B$34,MATCH(Findings[[#This Row],[Grade]],Scores!$A$32:$A$34,0)))</f>
        <v/>
      </c>
      <c r="H72" s="57"/>
      <c r="I72" s="53"/>
      <c r="J72" s="51" t="str">
        <f ca="1">IF(Findings[[#This Row],[Date found]]="","",IF(Findings[[#This Row],[Date closed]]&lt;&gt;"",IF(Findings[[#This Row],[Fix verified effective?]]="Yes","Verified","Closed - verify"),IF(Findings[[#This Row],[Due date]]&lt;TODAY(),"Overdue","Open")))</f>
        <v/>
      </c>
      <c r="K72" s="61" t="str">
        <f ca="1">IF(OR(Findings[[#This Row],[Due date]]="",Findings[[#This Row],[Date closed]]&lt;&gt;""),"",MAX(0,TODAY()-Findings[[#This Row],[Due date]]))</f>
        <v/>
      </c>
    </row>
    <row r="73" spans="1:11" ht="21" customHeight="1" x14ac:dyDescent="0.25">
      <c r="A73" s="53"/>
      <c r="B73" s="57"/>
      <c r="C73" s="47"/>
      <c r="D73" s="47"/>
      <c r="E73" s="53"/>
      <c r="F73" s="47"/>
      <c r="G73" s="59" t="str">
        <f>IF(OR(Findings[[#This Row],[Date found]]="",Findings[[#This Row],[Grade]]=""),"",Findings[[#This Row],[Date found]]+INDEX(Scores!$B$32:$B$34,MATCH(Findings[[#This Row],[Grade]],Scores!$A$32:$A$34,0)))</f>
        <v/>
      </c>
      <c r="H73" s="57"/>
      <c r="I73" s="53"/>
      <c r="J73" s="51" t="str">
        <f ca="1">IF(Findings[[#This Row],[Date found]]="","",IF(Findings[[#This Row],[Date closed]]&lt;&gt;"",IF(Findings[[#This Row],[Fix verified effective?]]="Yes","Verified","Closed - verify"),IF(Findings[[#This Row],[Due date]]&lt;TODAY(),"Overdue","Open")))</f>
        <v/>
      </c>
      <c r="K73" s="61" t="str">
        <f ca="1">IF(OR(Findings[[#This Row],[Due date]]="",Findings[[#This Row],[Date closed]]&lt;&gt;""),"",MAX(0,TODAY()-Findings[[#This Row],[Due date]]))</f>
        <v/>
      </c>
    </row>
    <row r="74" spans="1:11" ht="21" customHeight="1" x14ac:dyDescent="0.25">
      <c r="A74" s="53"/>
      <c r="B74" s="57"/>
      <c r="C74" s="47"/>
      <c r="D74" s="47"/>
      <c r="E74" s="53"/>
      <c r="F74" s="47"/>
      <c r="G74" s="59" t="str">
        <f>IF(OR(Findings[[#This Row],[Date found]]="",Findings[[#This Row],[Grade]]=""),"",Findings[[#This Row],[Date found]]+INDEX(Scores!$B$32:$B$34,MATCH(Findings[[#This Row],[Grade]],Scores!$A$32:$A$34,0)))</f>
        <v/>
      </c>
      <c r="H74" s="57"/>
      <c r="I74" s="53"/>
      <c r="J74" s="51" t="str">
        <f ca="1">IF(Findings[[#This Row],[Date found]]="","",IF(Findings[[#This Row],[Date closed]]&lt;&gt;"",IF(Findings[[#This Row],[Fix verified effective?]]="Yes","Verified","Closed - verify"),IF(Findings[[#This Row],[Due date]]&lt;TODAY(),"Overdue","Open")))</f>
        <v/>
      </c>
      <c r="K74" s="61" t="str">
        <f ca="1">IF(OR(Findings[[#This Row],[Due date]]="",Findings[[#This Row],[Date closed]]&lt;&gt;""),"",MAX(0,TODAY()-Findings[[#This Row],[Due date]]))</f>
        <v/>
      </c>
    </row>
    <row r="75" spans="1:11" ht="21" customHeight="1" x14ac:dyDescent="0.25">
      <c r="A75" s="53"/>
      <c r="B75" s="57"/>
      <c r="C75" s="47"/>
      <c r="D75" s="47"/>
      <c r="E75" s="53"/>
      <c r="F75" s="47"/>
      <c r="G75" s="59" t="str">
        <f>IF(OR(Findings[[#This Row],[Date found]]="",Findings[[#This Row],[Grade]]=""),"",Findings[[#This Row],[Date found]]+INDEX(Scores!$B$32:$B$34,MATCH(Findings[[#This Row],[Grade]],Scores!$A$32:$A$34,0)))</f>
        <v/>
      </c>
      <c r="H75" s="57"/>
      <c r="I75" s="53"/>
      <c r="J75" s="51" t="str">
        <f ca="1">IF(Findings[[#This Row],[Date found]]="","",IF(Findings[[#This Row],[Date closed]]&lt;&gt;"",IF(Findings[[#This Row],[Fix verified effective?]]="Yes","Verified","Closed - verify"),IF(Findings[[#This Row],[Due date]]&lt;TODAY(),"Overdue","Open")))</f>
        <v/>
      </c>
      <c r="K75" s="61" t="str">
        <f ca="1">IF(OR(Findings[[#This Row],[Due date]]="",Findings[[#This Row],[Date closed]]&lt;&gt;""),"",MAX(0,TODAY()-Findings[[#This Row],[Due date]]))</f>
        <v/>
      </c>
    </row>
    <row r="76" spans="1:11" ht="21" customHeight="1" x14ac:dyDescent="0.25">
      <c r="A76" s="53"/>
      <c r="B76" s="57"/>
      <c r="C76" s="47"/>
      <c r="D76" s="47"/>
      <c r="E76" s="53"/>
      <c r="F76" s="47"/>
      <c r="G76" s="59" t="str">
        <f>IF(OR(Findings[[#This Row],[Date found]]="",Findings[[#This Row],[Grade]]=""),"",Findings[[#This Row],[Date found]]+INDEX(Scores!$B$32:$B$34,MATCH(Findings[[#This Row],[Grade]],Scores!$A$32:$A$34,0)))</f>
        <v/>
      </c>
      <c r="H76" s="57"/>
      <c r="I76" s="53"/>
      <c r="J76" s="51" t="str">
        <f ca="1">IF(Findings[[#This Row],[Date found]]="","",IF(Findings[[#This Row],[Date closed]]&lt;&gt;"",IF(Findings[[#This Row],[Fix verified effective?]]="Yes","Verified","Closed - verify"),IF(Findings[[#This Row],[Due date]]&lt;TODAY(),"Overdue","Open")))</f>
        <v/>
      </c>
      <c r="K76" s="61" t="str">
        <f ca="1">IF(OR(Findings[[#This Row],[Due date]]="",Findings[[#This Row],[Date closed]]&lt;&gt;""),"",MAX(0,TODAY()-Findings[[#This Row],[Due date]]))</f>
        <v/>
      </c>
    </row>
    <row r="77" spans="1:11" ht="21" customHeight="1" x14ac:dyDescent="0.25">
      <c r="A77" s="53"/>
      <c r="B77" s="57"/>
      <c r="C77" s="47"/>
      <c r="D77" s="47"/>
      <c r="E77" s="53"/>
      <c r="F77" s="47"/>
      <c r="G77" s="59" t="str">
        <f>IF(OR(Findings[[#This Row],[Date found]]="",Findings[[#This Row],[Grade]]=""),"",Findings[[#This Row],[Date found]]+INDEX(Scores!$B$32:$B$34,MATCH(Findings[[#This Row],[Grade]],Scores!$A$32:$A$34,0)))</f>
        <v/>
      </c>
      <c r="H77" s="57"/>
      <c r="I77" s="53"/>
      <c r="J77" s="51" t="str">
        <f ca="1">IF(Findings[[#This Row],[Date found]]="","",IF(Findings[[#This Row],[Date closed]]&lt;&gt;"",IF(Findings[[#This Row],[Fix verified effective?]]="Yes","Verified","Closed - verify"),IF(Findings[[#This Row],[Due date]]&lt;TODAY(),"Overdue","Open")))</f>
        <v/>
      </c>
      <c r="K77" s="61" t="str">
        <f ca="1">IF(OR(Findings[[#This Row],[Due date]]="",Findings[[#This Row],[Date closed]]&lt;&gt;""),"",MAX(0,TODAY()-Findings[[#This Row],[Due date]]))</f>
        <v/>
      </c>
    </row>
    <row r="78" spans="1:11" ht="21" customHeight="1" x14ac:dyDescent="0.25">
      <c r="A78" s="53"/>
      <c r="B78" s="57"/>
      <c r="C78" s="47"/>
      <c r="D78" s="47"/>
      <c r="E78" s="53"/>
      <c r="F78" s="47"/>
      <c r="G78" s="59" t="str">
        <f>IF(OR(Findings[[#This Row],[Date found]]="",Findings[[#This Row],[Grade]]=""),"",Findings[[#This Row],[Date found]]+INDEX(Scores!$B$32:$B$34,MATCH(Findings[[#This Row],[Grade]],Scores!$A$32:$A$34,0)))</f>
        <v/>
      </c>
      <c r="H78" s="57"/>
      <c r="I78" s="53"/>
      <c r="J78" s="51" t="str">
        <f ca="1">IF(Findings[[#This Row],[Date found]]="","",IF(Findings[[#This Row],[Date closed]]&lt;&gt;"",IF(Findings[[#This Row],[Fix verified effective?]]="Yes","Verified","Closed - verify"),IF(Findings[[#This Row],[Due date]]&lt;TODAY(),"Overdue","Open")))</f>
        <v/>
      </c>
      <c r="K78" s="61" t="str">
        <f ca="1">IF(OR(Findings[[#This Row],[Due date]]="",Findings[[#This Row],[Date closed]]&lt;&gt;""),"",MAX(0,TODAY()-Findings[[#This Row],[Due date]]))</f>
        <v/>
      </c>
    </row>
    <row r="79" spans="1:11" ht="21" customHeight="1" x14ac:dyDescent="0.25">
      <c r="A79" s="53"/>
      <c r="B79" s="57"/>
      <c r="C79" s="47"/>
      <c r="D79" s="47"/>
      <c r="E79" s="53"/>
      <c r="F79" s="47"/>
      <c r="G79" s="59" t="str">
        <f>IF(OR(Findings[[#This Row],[Date found]]="",Findings[[#This Row],[Grade]]=""),"",Findings[[#This Row],[Date found]]+INDEX(Scores!$B$32:$B$34,MATCH(Findings[[#This Row],[Grade]],Scores!$A$32:$A$34,0)))</f>
        <v/>
      </c>
      <c r="H79" s="57"/>
      <c r="I79" s="53"/>
      <c r="J79" s="51" t="str">
        <f ca="1">IF(Findings[[#This Row],[Date found]]="","",IF(Findings[[#This Row],[Date closed]]&lt;&gt;"",IF(Findings[[#This Row],[Fix verified effective?]]="Yes","Verified","Closed - verify"),IF(Findings[[#This Row],[Due date]]&lt;TODAY(),"Overdue","Open")))</f>
        <v/>
      </c>
      <c r="K79" s="61" t="str">
        <f ca="1">IF(OR(Findings[[#This Row],[Due date]]="",Findings[[#This Row],[Date closed]]&lt;&gt;""),"",MAX(0,TODAY()-Findings[[#This Row],[Due date]]))</f>
        <v/>
      </c>
    </row>
    <row r="80" spans="1:11" ht="21" customHeight="1" x14ac:dyDescent="0.25">
      <c r="A80" s="53"/>
      <c r="B80" s="57"/>
      <c r="C80" s="47"/>
      <c r="D80" s="47"/>
      <c r="E80" s="53"/>
      <c r="F80" s="47"/>
      <c r="G80" s="59" t="str">
        <f>IF(OR(Findings[[#This Row],[Date found]]="",Findings[[#This Row],[Grade]]=""),"",Findings[[#This Row],[Date found]]+INDEX(Scores!$B$32:$B$34,MATCH(Findings[[#This Row],[Grade]],Scores!$A$32:$A$34,0)))</f>
        <v/>
      </c>
      <c r="H80" s="57"/>
      <c r="I80" s="53"/>
      <c r="J80" s="51" t="str">
        <f ca="1">IF(Findings[[#This Row],[Date found]]="","",IF(Findings[[#This Row],[Date closed]]&lt;&gt;"",IF(Findings[[#This Row],[Fix verified effective?]]="Yes","Verified","Closed - verify"),IF(Findings[[#This Row],[Due date]]&lt;TODAY(),"Overdue","Open")))</f>
        <v/>
      </c>
      <c r="K80" s="61" t="str">
        <f ca="1">IF(OR(Findings[[#This Row],[Due date]]="",Findings[[#This Row],[Date closed]]&lt;&gt;""),"",MAX(0,TODAY()-Findings[[#This Row],[Due date]]))</f>
        <v/>
      </c>
    </row>
    <row r="81" spans="1:11" ht="21" customHeight="1" x14ac:dyDescent="0.25">
      <c r="A81" s="53"/>
      <c r="B81" s="57"/>
      <c r="C81" s="47"/>
      <c r="D81" s="47"/>
      <c r="E81" s="53"/>
      <c r="F81" s="47"/>
      <c r="G81" s="59" t="str">
        <f>IF(OR(Findings[[#This Row],[Date found]]="",Findings[[#This Row],[Grade]]=""),"",Findings[[#This Row],[Date found]]+INDEX(Scores!$B$32:$B$34,MATCH(Findings[[#This Row],[Grade]],Scores!$A$32:$A$34,0)))</f>
        <v/>
      </c>
      <c r="H81" s="57"/>
      <c r="I81" s="53"/>
      <c r="J81" s="51" t="str">
        <f ca="1">IF(Findings[[#This Row],[Date found]]="","",IF(Findings[[#This Row],[Date closed]]&lt;&gt;"",IF(Findings[[#This Row],[Fix verified effective?]]="Yes","Verified","Closed - verify"),IF(Findings[[#This Row],[Due date]]&lt;TODAY(),"Overdue","Open")))</f>
        <v/>
      </c>
      <c r="K81" s="61" t="str">
        <f ca="1">IF(OR(Findings[[#This Row],[Due date]]="",Findings[[#This Row],[Date closed]]&lt;&gt;""),"",MAX(0,TODAY()-Findings[[#This Row],[Due date]]))</f>
        <v/>
      </c>
    </row>
    <row r="82" spans="1:11" ht="21" customHeight="1" x14ac:dyDescent="0.25">
      <c r="A82" s="53"/>
      <c r="B82" s="57"/>
      <c r="C82" s="47"/>
      <c r="D82" s="47"/>
      <c r="E82" s="53"/>
      <c r="F82" s="47"/>
      <c r="G82" s="59" t="str">
        <f>IF(OR(Findings[[#This Row],[Date found]]="",Findings[[#This Row],[Grade]]=""),"",Findings[[#This Row],[Date found]]+INDEX(Scores!$B$32:$B$34,MATCH(Findings[[#This Row],[Grade]],Scores!$A$32:$A$34,0)))</f>
        <v/>
      </c>
      <c r="H82" s="57"/>
      <c r="I82" s="53"/>
      <c r="J82" s="51" t="str">
        <f ca="1">IF(Findings[[#This Row],[Date found]]="","",IF(Findings[[#This Row],[Date closed]]&lt;&gt;"",IF(Findings[[#This Row],[Fix verified effective?]]="Yes","Verified","Closed - verify"),IF(Findings[[#This Row],[Due date]]&lt;TODAY(),"Overdue","Open")))</f>
        <v/>
      </c>
      <c r="K82" s="61" t="str">
        <f ca="1">IF(OR(Findings[[#This Row],[Due date]]="",Findings[[#This Row],[Date closed]]&lt;&gt;""),"",MAX(0,TODAY()-Findings[[#This Row],[Due date]]))</f>
        <v/>
      </c>
    </row>
    <row r="83" spans="1:11" ht="21" customHeight="1" x14ac:dyDescent="0.25">
      <c r="A83" s="53"/>
      <c r="B83" s="57"/>
      <c r="C83" s="47"/>
      <c r="D83" s="47"/>
      <c r="E83" s="53"/>
      <c r="F83" s="47"/>
      <c r="G83" s="59" t="str">
        <f>IF(OR(Findings[[#This Row],[Date found]]="",Findings[[#This Row],[Grade]]=""),"",Findings[[#This Row],[Date found]]+INDEX(Scores!$B$32:$B$34,MATCH(Findings[[#This Row],[Grade]],Scores!$A$32:$A$34,0)))</f>
        <v/>
      </c>
      <c r="H83" s="57"/>
      <c r="I83" s="53"/>
      <c r="J83" s="51" t="str">
        <f ca="1">IF(Findings[[#This Row],[Date found]]="","",IF(Findings[[#This Row],[Date closed]]&lt;&gt;"",IF(Findings[[#This Row],[Fix verified effective?]]="Yes","Verified","Closed - verify"),IF(Findings[[#This Row],[Due date]]&lt;TODAY(),"Overdue","Open")))</f>
        <v/>
      </c>
      <c r="K83" s="61" t="str">
        <f ca="1">IF(OR(Findings[[#This Row],[Due date]]="",Findings[[#This Row],[Date closed]]&lt;&gt;""),"",MAX(0,TODAY()-Findings[[#This Row],[Due date]]))</f>
        <v/>
      </c>
    </row>
    <row r="84" spans="1:11" ht="21" customHeight="1" x14ac:dyDescent="0.25">
      <c r="A84" s="53"/>
      <c r="B84" s="57"/>
      <c r="C84" s="47"/>
      <c r="D84" s="47"/>
      <c r="E84" s="53"/>
      <c r="F84" s="47"/>
      <c r="G84" s="59" t="str">
        <f>IF(OR(Findings[[#This Row],[Date found]]="",Findings[[#This Row],[Grade]]=""),"",Findings[[#This Row],[Date found]]+INDEX(Scores!$B$32:$B$34,MATCH(Findings[[#This Row],[Grade]],Scores!$A$32:$A$34,0)))</f>
        <v/>
      </c>
      <c r="H84" s="57"/>
      <c r="I84" s="53"/>
      <c r="J84" s="51" t="str">
        <f ca="1">IF(Findings[[#This Row],[Date found]]="","",IF(Findings[[#This Row],[Date closed]]&lt;&gt;"",IF(Findings[[#This Row],[Fix verified effective?]]="Yes","Verified","Closed - verify"),IF(Findings[[#This Row],[Due date]]&lt;TODAY(),"Overdue","Open")))</f>
        <v/>
      </c>
      <c r="K84" s="61" t="str">
        <f ca="1">IF(OR(Findings[[#This Row],[Due date]]="",Findings[[#This Row],[Date closed]]&lt;&gt;""),"",MAX(0,TODAY()-Findings[[#This Row],[Due date]]))</f>
        <v/>
      </c>
    </row>
  </sheetData>
  <conditionalFormatting sqref="E5:E84">
    <cfRule type="expression" dxfId="7" priority="5">
      <formula>$E5="Critical"</formula>
    </cfRule>
    <cfRule type="expression" dxfId="6" priority="6">
      <formula>$E5="Major"</formula>
    </cfRule>
    <cfRule type="expression" dxfId="5" priority="7">
      <formula>$E5="Minor"</formula>
    </cfRule>
  </conditionalFormatting>
  <conditionalFormatting sqref="J5:J84">
    <cfRule type="expression" dxfId="4" priority="1">
      <formula>$J5="Overdue"</formula>
    </cfRule>
    <cfRule type="expression" dxfId="3" priority="2">
      <formula>$J5="Open"</formula>
    </cfRule>
    <cfRule type="expression" dxfId="2" priority="3">
      <formula>$J5="Closed - verify"</formula>
    </cfRule>
    <cfRule type="expression" dxfId="1" priority="4">
      <formula>$J5="Verified"</formula>
    </cfRule>
  </conditionalFormatting>
  <conditionalFormatting sqref="K5:K84">
    <cfRule type="expression" dxfId="0" priority="8">
      <formula>N($K5)&gt;0</formula>
    </cfRule>
  </conditionalFormatting>
  <dataValidations count="4">
    <dataValidation type="date" operator="greaterThan" allowBlank="1" showInputMessage="1" showErrorMessage="1" errorTitle="Invalid entry" error="Enter a valid date." sqref="B5:B84" xr:uid="{D6855C27-FE36-4C71-ADB1-95ECC8307735}">
      <formula1>36526</formula1>
    </dataValidation>
    <dataValidation type="list" allowBlank="1" showInputMessage="1" showErrorMessage="1" errorTitle="Invalid entry" error="Grade must be Critical, Major, or Minor." sqref="E5:E84" xr:uid="{C43279F8-D475-4D6F-A2C6-4EC312264BBC}">
      <formula1>"Critical,Major,Minor"</formula1>
    </dataValidation>
    <dataValidation type="date" operator="greaterThanOrEqual" allowBlank="1" showInputMessage="1" showErrorMessage="1" errorTitle="Date closed" error="Enter a valid date on or after the date found." sqref="H5:H84" xr:uid="{7EEEA902-57A2-44AE-826B-A78D0D00AEA1}">
      <formula1>$B5</formula1>
    </dataValidation>
    <dataValidation type="list" allowBlank="1" showInputMessage="1" showErrorMessage="1" errorTitle="Invalid entry" error="Enter Yes or No." sqref="I5:I84" xr:uid="{A23DC681-79A8-489B-B126-BB427DAE303A}">
      <formula1>"Yes,No"</formula1>
    </dataValidation>
  </dataValidations>
  <printOptions horizontalCentered="1"/>
  <pageMargins left="0.5" right="0.5" top="0.59722222222222221" bottom="0.69444444444444442" header="0.5" footer="0.5"/>
  <pageSetup scale="47" fitToHeight="0" orientation="landscape" r:id="rId1"/>
  <headerFooter>
    <oddFooter>&amp;C&amp;A  |  Page &amp;P of &amp;N</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Pick a category from the list. Add or rename categories on the Scores sheet." xr:uid="{382955C2-9BFA-4959-ABC1-69832E89C347}">
          <x14:formula1>
            <xm:f>Scores!$A$9:$A$20</xm:f>
          </x14:formula1>
          <xm:sqref>C5:C84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How-To</vt:lpstr>
      <vt:lpstr>Summary</vt:lpstr>
      <vt:lpstr>Checklist</vt:lpstr>
      <vt:lpstr>Scores</vt:lpstr>
      <vt:lpstr>Findings Tracker</vt:lpstr>
      <vt:lpstr>Ageing_Days</vt:lpstr>
      <vt:lpstr>Good_Threshold</vt:lpstr>
      <vt:lpstr>Improve_Threshold</vt:lpstr>
      <vt:lpstr>Partial_Credit</vt:lpstr>
      <vt:lpstr>'How-To'!Print_Area</vt:lpstr>
      <vt:lpstr>Scores!Print_Area</vt:lpstr>
      <vt:lpstr>Summary!Print_Area</vt:lpstr>
      <vt:lpstr>'Checklist'!Print_Titles</vt:lpstr>
      <vt:lpstr>'Findings Tracker'!Print_Titles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2026-10-05T20:35:24Z</dcterms:created>
  <dcterms:modified xsi:type="dcterms:W3CDTF">2026-10-07T20:42:14Z</dcterms:modified>
</cp:coreProperties>
</file>